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360" activeTab="0"/>
  </bookViews>
  <sheets>
    <sheet name="Ark1" sheetId="1" r:id="rId1"/>
    <sheet name="Klasser" sheetId="2" r:id="rId2"/>
    <sheet name="Vintersamlinga" sheetId="3" r:id="rId3"/>
    <sheet name="Høstsamlinga" sheetId="4" r:id="rId4"/>
    <sheet name="Dørstokkmila" sheetId="5" r:id="rId5"/>
    <sheet name="Halloweenløpet" sheetId="6" r:id="rId6"/>
  </sheets>
  <externalReferences>
    <externalReference r:id="rId9"/>
  </externalReferences>
  <definedNames>
    <definedName name="format">'Ark1'!$A$319:$X$319</definedName>
    <definedName name="format1">'Ark1'!$A$5:$H$5</definedName>
    <definedName name="format2">'Ark1'!$L$5:$X$5</definedName>
    <definedName name="Makro">'Ark1'!$H$270:$H$276</definedName>
    <definedName name="makro1">'Ark1'!$H$270</definedName>
    <definedName name="makro2">'Ark1'!$H$271</definedName>
    <definedName name="makro3">'Ark1'!#REF!</definedName>
    <definedName name="makro4">'Ark1'!$H$272</definedName>
    <definedName name="makro5">'Ark1'!$H$273</definedName>
    <definedName name="makro6">'Ark1'!$H$274</definedName>
    <definedName name="makro7">'Ark1'!$H$275</definedName>
    <definedName name="Makrohead">'Ark1'!$H$269</definedName>
    <definedName name="makrohed">'[1]Resultatliste'!$C$343</definedName>
    <definedName name="reserve">'Ark1'!$A$300:$AI$410</definedName>
    <definedName name="_xlnm.Print_Area" localSheetId="0">'Ark1'!$A$1:$X$150</definedName>
    <definedName name="_xlnm.Print_Area" localSheetId="5">'Halloweenløpet'!$A$1:$E$17</definedName>
    <definedName name="_xlnm.Print_Titles" localSheetId="0">'Ark1'!$6:$6</definedName>
    <definedName name="velg">'Ark1'!$H$268</definedName>
  </definedNames>
  <calcPr fullCalcOnLoad="1"/>
</workbook>
</file>

<file path=xl/comments1.xml><?xml version="1.0" encoding="utf-8"?>
<comments xmlns="http://schemas.openxmlformats.org/spreadsheetml/2006/main">
  <authors>
    <author>Johnny Blingsdalen</author>
  </authors>
  <commentList>
    <comment ref="B6" authorId="0">
      <text>
        <r>
          <rPr>
            <b/>
            <sz val="10"/>
            <rFont val="Tahoma"/>
            <family val="2"/>
          </rPr>
          <t>Startrekkefølge løp 1, sorteres innen hver klasse i henhold til startnummer</t>
        </r>
        <r>
          <rPr>
            <sz val="10"/>
            <rFont val="Tahoma"/>
            <family val="2"/>
          </rPr>
          <t xml:space="preserve">
</t>
        </r>
      </text>
    </comment>
    <comment ref="D6" authorId="0">
      <text>
        <r>
          <rPr>
            <b/>
            <sz val="12"/>
            <rFont val="Tahoma"/>
            <family val="2"/>
          </rPr>
          <t>Sorteringsnøkkel for hvilken klasse som starter først, skriv inn tallet "1" bak alle i klassen som du ønsker å starter først, og 2 for neste, osv.</t>
        </r>
        <r>
          <rPr>
            <sz val="12"/>
            <rFont val="Tahoma"/>
            <family val="2"/>
          </rPr>
          <t xml:space="preserve">
</t>
        </r>
      </text>
    </comment>
    <comment ref="Y1" authorId="0">
      <text>
        <r>
          <rPr>
            <b/>
            <sz val="12"/>
            <rFont val="Tahoma"/>
            <family val="2"/>
          </rPr>
          <t>Hvis løpstid eller differanse er mindre enn 1 time, kopier format herfra
Slik at "0" foran tiden blir borte</t>
        </r>
      </text>
    </comment>
    <comment ref="H1" authorId="0">
      <text>
        <r>
          <rPr>
            <b/>
            <sz val="12"/>
            <rFont val="Tahoma"/>
            <family val="2"/>
          </rPr>
          <t>For utnyttelse av denne malen, må du aktivere makroer.
Alle makroer kan kjøres flere ganger, men du kan ikke kjøre foregående makro. 
Du kan flytte deltakerer ved å endre sorteringsnøkkel i kolonne "D" og korrigere start/inntider når som helst (også for del 1 når du jobber med totalresultatet), makroene vil rette opp slike feil med tilbakevirkende funksjon</t>
        </r>
        <r>
          <rPr>
            <sz val="8"/>
            <rFont val="Tahoma"/>
            <family val="2"/>
          </rPr>
          <t xml:space="preserve">
</t>
        </r>
      </text>
    </comment>
    <comment ref="E7" authorId="0">
      <text>
        <r>
          <rPr>
            <b/>
            <sz val="8"/>
            <rFont val="Tahoma"/>
            <family val="2"/>
          </rPr>
          <t>Du kan opprette egne klassenavn</t>
        </r>
        <r>
          <rPr>
            <sz val="8"/>
            <rFont val="Tahoma"/>
            <family val="2"/>
          </rPr>
          <t xml:space="preserve">
</t>
        </r>
      </text>
    </comment>
    <comment ref="E6" authorId="0">
      <text>
        <r>
          <rPr>
            <b/>
            <sz val="12"/>
            <rFont val="Tahoma"/>
            <family val="2"/>
          </rPr>
          <t>Første makro hjelper deg med å "grovsortere" klasser, slik at det blir enklere å fylle inn stigende klassenummer i kolonne D</t>
        </r>
      </text>
    </comment>
    <comment ref="L7" authorId="0">
      <text>
        <r>
          <rPr>
            <b/>
            <sz val="12"/>
            <rFont val="Tahoma"/>
            <family val="2"/>
          </rPr>
          <t>Skriv inn klokkeslett 00:00:00
Eller 
"DNS" hvis deltaker ikke startet eller kom til mål</t>
        </r>
      </text>
    </comment>
    <comment ref="Q7" authorId="0">
      <text>
        <r>
          <rPr>
            <b/>
            <sz val="12"/>
            <rFont val="Tahoma"/>
            <family val="2"/>
          </rPr>
          <t>Skriv inn klokkeslett 00:00:00
Eller 
"DNS" hvis deltaker ikke startet eller kom til mål</t>
        </r>
      </text>
    </comment>
  </commentList>
</comments>
</file>

<file path=xl/sharedStrings.xml><?xml version="1.0" encoding="utf-8"?>
<sst xmlns="http://schemas.openxmlformats.org/spreadsheetml/2006/main" count="509" uniqueCount="110">
  <si>
    <t>Plass nr.</t>
  </si>
  <si>
    <t>Navn</t>
  </si>
  <si>
    <t>Ingen spesifisering = alle i samme klasse uansett rase</t>
  </si>
  <si>
    <t xml:space="preserve"> </t>
  </si>
  <si>
    <t>A: Alle hunder</t>
  </si>
  <si>
    <t>B: Alle renrasede hunder utenom stående fuglehunder og Siberian Husky</t>
  </si>
  <si>
    <t>C: Siberian husky</t>
  </si>
  <si>
    <t>Aldersbestemmelser for løp arrangert av NSHK</t>
  </si>
  <si>
    <t>2) HUNDER  På distanser over 18km pr. dag, skal hundene ikke være yngre enn 18 mnd, og på andre distanser skal hundene ikke være yngre enn 12mnd. Hvis det ikke er avtalt ”pool”, er det ikke tillatt å bytte eller sette inn nye hunder i løp over flere heat. Alle hunder skal være vaksinerte mot valpesyke, parvovirus og smittsom leverbetennelse. Vaksinasjonsattest må fremlegges på forespørsel, og skal ikke være eldre enn 36 mnd. Vaksinasjon må være utført senest 2 uker før løpsdag. Deltakere fra andre land må ha vaksiner i henhold til Mattilsynets regler, samt følge de til enhver tid gjeldende tiltak bestemt av mattilsynet </t>
  </si>
  <si>
    <r>
      <t>1) KJØRERE Minimumsalder for deltagelse i seniorløp er 15 år. I juniorklasse skal alderen være mellom 12 og 16 år.  Når det står 15/12 år, menes det fylte år senest på løpsdagen.  </t>
    </r>
    <r>
      <rPr>
        <b/>
        <sz val="11"/>
        <color indexed="8"/>
        <rFont val="Calibri"/>
        <family val="2"/>
      </rPr>
      <t>Alle deltakere under 16 år, må ha bekreftelse fra foresatte.</t>
    </r>
    <r>
      <rPr>
        <sz val="11"/>
        <color theme="1"/>
        <rFont val="Calibri"/>
        <family val="2"/>
      </rPr>
      <t>  Alle som stiller i slede klasser, bør være forsikret. Løp der vi har nordiske klasser, følger NHFs regler for dette. </t>
    </r>
  </si>
  <si>
    <t>Klassene blir delt inn etter alder på kjørere og i gruppene etter raser, A, B og C.</t>
  </si>
  <si>
    <t>klasse
velg fra nedtrekksmeny</t>
  </si>
  <si>
    <t>Senior/
junior</t>
  </si>
  <si>
    <t>Senior</t>
  </si>
  <si>
    <t>Junior</t>
  </si>
  <si>
    <t>Velg rase</t>
  </si>
  <si>
    <t>A</t>
  </si>
  <si>
    <t>B</t>
  </si>
  <si>
    <t>C</t>
  </si>
  <si>
    <t xml:space="preserve">Slede Åpen </t>
  </si>
  <si>
    <t xml:space="preserve">Slede 8-spann </t>
  </si>
  <si>
    <t xml:space="preserve">Slede 6-spann </t>
  </si>
  <si>
    <t xml:space="preserve">Slede 4-spann </t>
  </si>
  <si>
    <t xml:space="preserve">Slede 2-spann </t>
  </si>
  <si>
    <t xml:space="preserve">Nordisk 1 hund </t>
  </si>
  <si>
    <t xml:space="preserve">Nordisk 2-spann </t>
  </si>
  <si>
    <t xml:space="preserve">Nordisk 4-spann </t>
  </si>
  <si>
    <t xml:space="preserve">Sykkel 1 hund </t>
  </si>
  <si>
    <t xml:space="preserve">Sykkel 2-spann </t>
  </si>
  <si>
    <t xml:space="preserve">Sykkel 4-spann </t>
  </si>
  <si>
    <t xml:space="preserve">Jogging 1 hund </t>
  </si>
  <si>
    <t xml:space="preserve">Jogging 2-spann </t>
  </si>
  <si>
    <t>Starttid</t>
  </si>
  <si>
    <t>Inntid</t>
  </si>
  <si>
    <t>Løpstid</t>
  </si>
  <si>
    <t>Differanse</t>
  </si>
  <si>
    <t>Gj. Snitts fart</t>
  </si>
  <si>
    <t>Diplom</t>
  </si>
  <si>
    <t>Betalt kr.:</t>
  </si>
  <si>
    <t>Antall
vaksinerte</t>
  </si>
  <si>
    <t>Antall
registrerte</t>
  </si>
  <si>
    <t>rekkefølge</t>
  </si>
  <si>
    <t>Sortering
klassenes</t>
  </si>
  <si>
    <t>Løpstid
del 2</t>
  </si>
  <si>
    <t>Differanse
del 2</t>
  </si>
  <si>
    <t>Gj. Snitts fart del 2</t>
  </si>
  <si>
    <t>TOTAL
Løpstid</t>
  </si>
  <si>
    <t>TOTAL
Differanse</t>
  </si>
  <si>
    <t>TOTAL
Gj. Snitts fart</t>
  </si>
  <si>
    <t>Samling</t>
  </si>
  <si>
    <t>plassering</t>
  </si>
  <si>
    <t>Tid</t>
  </si>
  <si>
    <t>klasse</t>
  </si>
  <si>
    <t>Dato</t>
  </si>
  <si>
    <t xml:space="preserve">Løpsnavn </t>
  </si>
  <si>
    <t>dato og år</t>
  </si>
  <si>
    <t>Barneløp</t>
  </si>
  <si>
    <t>Sorter resultat totalt</t>
  </si>
  <si>
    <t>Velg makro</t>
  </si>
  <si>
    <t>Distanse
antall i Km</t>
  </si>
  <si>
    <t>pr. etappe</t>
  </si>
  <si>
    <t>Starttid
del 2</t>
  </si>
  <si>
    <t>Inntid
del 2</t>
  </si>
  <si>
    <t xml:space="preserve">Kick spark 1 hund </t>
  </si>
  <si>
    <t xml:space="preserve">Kick spark 2-spann </t>
  </si>
  <si>
    <t xml:space="preserve">Kick spark 4-spann </t>
  </si>
  <si>
    <t>Sorter resultat del 1</t>
  </si>
  <si>
    <t>Startliste del 2 (etter res. Dag 1)</t>
  </si>
  <si>
    <t>Huskyløpet</t>
  </si>
  <si>
    <t>Åpen klasse</t>
  </si>
  <si>
    <t>8-spann</t>
  </si>
  <si>
    <t>6-spann</t>
  </si>
  <si>
    <t>Sprinløp 16km</t>
  </si>
  <si>
    <t>Sprint 10km</t>
  </si>
  <si>
    <t>4-spann</t>
  </si>
  <si>
    <t>Snørekjøring 10km</t>
  </si>
  <si>
    <t>2-spann</t>
  </si>
  <si>
    <t>1-spann</t>
  </si>
  <si>
    <t>4-spann Junior</t>
  </si>
  <si>
    <t>Fredag og lørdag</t>
  </si>
  <si>
    <t>Rekruttløp (kun Lørdag)</t>
  </si>
  <si>
    <t>Rekrutt 6 og 4-spann og snørekjøring</t>
  </si>
  <si>
    <t>Barneløp (kun Fredag)</t>
  </si>
  <si>
    <t>Søndag</t>
  </si>
  <si>
    <t>Sprint 12km 12:00</t>
  </si>
  <si>
    <t>Sprint 8 km 12:45</t>
  </si>
  <si>
    <t>Ca. startider Dørstokkmila (+/- 15min)</t>
  </si>
  <si>
    <t>Ca. startider vintersamlinga (+/- 15min)</t>
  </si>
  <si>
    <t>Snørekjøring/ nordisk 8 km 13:30</t>
  </si>
  <si>
    <t>A, C og B</t>
  </si>
  <si>
    <t>1 - 2 hunder</t>
  </si>
  <si>
    <t>Sledeklasser</t>
  </si>
  <si>
    <t>Junior snørekjøring</t>
  </si>
  <si>
    <t>Senior snørekjøring</t>
  </si>
  <si>
    <t>Barneløp 6km 14:15</t>
  </si>
  <si>
    <t>Barneløp maks 2 hunder</t>
  </si>
  <si>
    <t>Oppsamling 8km alle klasser 14:30</t>
  </si>
  <si>
    <t>Ca. startider Halloweenløpet (+/- 15min)</t>
  </si>
  <si>
    <t>4-spann junior</t>
  </si>
  <si>
    <t>2012: 6 spann</t>
  </si>
  <si>
    <t>2012: 4 spann</t>
  </si>
  <si>
    <t>2012: 8 spann</t>
  </si>
  <si>
    <t>Ca. startider høstsamlinga (+/- 15min)</t>
  </si>
  <si>
    <t>Lørdag</t>
  </si>
  <si>
    <t>Sykkel 1 - 2 huner</t>
  </si>
  <si>
    <t>Løping med 1 - 2 huner</t>
  </si>
  <si>
    <t>Etter ønske</t>
  </si>
  <si>
    <t>Sorter klasser etter navn</t>
  </si>
  <si>
    <t>Sortert startrekkefølge</t>
  </si>
  <si>
    <t>Start nr.</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</si>
</sst>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F400]h:mm:ss\ AM/PM"/>
    <numFmt numFmtId="165" formatCode="0.0"/>
    <numFmt numFmtId="166" formatCode="m:ss"/>
  </numFmts>
  <fonts count="63">
    <font>
      <sz val="11"/>
      <color theme="1"/>
      <name val="Calibri"/>
      <family val="2"/>
    </font>
    <font>
      <sz val="11"/>
      <color indexed="8"/>
      <name val="Calibri"/>
      <family val="2"/>
    </font>
    <font>
      <b/>
      <sz val="11"/>
      <color indexed="8"/>
      <name val="Calibri"/>
      <family val="2"/>
    </font>
    <font>
      <sz val="12"/>
      <name val="Arial"/>
      <family val="2"/>
    </font>
    <font>
      <sz val="8"/>
      <name val="Tahoma"/>
      <family val="2"/>
    </font>
    <font>
      <b/>
      <sz val="8"/>
      <name val="Tahoma"/>
      <family val="2"/>
    </font>
    <font>
      <sz val="10"/>
      <name val="Arial"/>
      <family val="2"/>
    </font>
    <font>
      <b/>
      <sz val="10"/>
      <name val="Arial"/>
      <family val="2"/>
    </font>
    <font>
      <b/>
      <sz val="10"/>
      <name val="Tahoma"/>
      <family val="2"/>
    </font>
    <font>
      <sz val="10"/>
      <name val="Tahoma"/>
      <family val="2"/>
    </font>
    <font>
      <b/>
      <sz val="12"/>
      <name val="Tahoma"/>
      <family val="2"/>
    </font>
    <font>
      <sz val="12"/>
      <name val="Tahoma"/>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6"/>
      <color indexed="8"/>
      <name val="Calibri"/>
      <family val="2"/>
    </font>
    <font>
      <sz val="12"/>
      <color indexed="8"/>
      <name val="Calibri"/>
      <family val="2"/>
    </font>
    <font>
      <sz val="12"/>
      <color indexed="8"/>
      <name val="Arial"/>
      <family val="2"/>
    </font>
    <font>
      <sz val="11"/>
      <name val="Calibri"/>
      <family val="2"/>
    </font>
    <font>
      <b/>
      <sz val="11"/>
      <name val="Calibri"/>
      <family val="2"/>
    </font>
    <font>
      <b/>
      <sz val="11"/>
      <color indexed="22"/>
      <name val="Calibri"/>
      <family val="2"/>
    </font>
    <font>
      <sz val="12"/>
      <color indexed="22"/>
      <name val="Arial"/>
      <family val="2"/>
    </font>
    <font>
      <sz val="14"/>
      <color indexed="8"/>
      <name val="Calibri"/>
      <family val="2"/>
    </font>
    <font>
      <b/>
      <sz val="20"/>
      <color indexed="8"/>
      <name val="Calibri"/>
      <family val="2"/>
    </font>
    <font>
      <b/>
      <sz val="14"/>
      <color indexed="8"/>
      <name val="Calibri"/>
      <family val="2"/>
    </font>
    <font>
      <sz val="8"/>
      <name val="Segoe U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6"/>
      <color theme="1"/>
      <name val="Calibri"/>
      <family val="2"/>
    </font>
    <font>
      <sz val="12"/>
      <color theme="1"/>
      <name val="Calibri"/>
      <family val="2"/>
    </font>
    <font>
      <sz val="12"/>
      <color theme="1"/>
      <name val="Arial"/>
      <family val="2"/>
    </font>
    <font>
      <b/>
      <sz val="11"/>
      <color theme="0" tint="-0.04997999966144562"/>
      <name val="Calibri"/>
      <family val="2"/>
    </font>
    <font>
      <sz val="12"/>
      <color theme="0" tint="-0.04997999966144562"/>
      <name val="Arial"/>
      <family val="2"/>
    </font>
    <font>
      <sz val="14"/>
      <color theme="1"/>
      <name val="Calibri"/>
      <family val="2"/>
    </font>
    <font>
      <b/>
      <sz val="20"/>
      <color theme="1"/>
      <name val="Calibri"/>
      <family val="2"/>
    </font>
    <font>
      <b/>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1" applyNumberFormat="0" applyAlignment="0" applyProtection="0"/>
    <xf numFmtId="0" fontId="44" fillId="0" borderId="2" applyNumberFormat="0" applyFill="0" applyAlignment="0" applyProtection="0"/>
    <xf numFmtId="43" fontId="0" fillId="0" borderId="0" applyFont="0" applyFill="0" applyBorder="0" applyAlignment="0" applyProtection="0"/>
    <xf numFmtId="0" fontId="45" fillId="24" borderId="3" applyNumberFormat="0" applyAlignment="0" applyProtection="0"/>
    <xf numFmtId="0" fontId="0" fillId="25" borderId="4" applyNumberFormat="0" applyFont="0" applyAlignment="0" applyProtection="0"/>
    <xf numFmtId="0" fontId="6" fillId="0" borderId="0">
      <alignment/>
      <protection/>
    </xf>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41" fontId="0"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cellStyleXfs>
  <cellXfs count="51">
    <xf numFmtId="0" fontId="0" fillId="0" borderId="0" xfId="0" applyFont="1" applyAlignment="1">
      <alignment/>
    </xf>
    <xf numFmtId="0" fontId="51" fillId="0" borderId="0" xfId="0" applyFont="1" applyAlignment="1">
      <alignment/>
    </xf>
    <xf numFmtId="0" fontId="54" fillId="0" borderId="0" xfId="0" applyFont="1" applyAlignment="1">
      <alignment/>
    </xf>
    <xf numFmtId="0" fontId="55" fillId="0" borderId="0" xfId="0" applyNumberFormat="1" applyFont="1" applyAlignment="1">
      <alignment/>
    </xf>
    <xf numFmtId="164" fontId="0" fillId="0" borderId="0" xfId="0" applyNumberFormat="1" applyAlignment="1">
      <alignment/>
    </xf>
    <xf numFmtId="0" fontId="51" fillId="0" borderId="0" xfId="0" applyFont="1" applyAlignment="1">
      <alignment vertical="top"/>
    </xf>
    <xf numFmtId="46" fontId="3" fillId="0" borderId="10" xfId="0" applyNumberFormat="1" applyFont="1" applyBorder="1" applyAlignment="1">
      <alignment horizontal="center"/>
    </xf>
    <xf numFmtId="0" fontId="3" fillId="0" borderId="0" xfId="42" applyFont="1" applyBorder="1">
      <alignment/>
      <protection/>
    </xf>
    <xf numFmtId="44" fontId="0" fillId="0" borderId="0" xfId="59" applyFont="1" applyAlignment="1">
      <alignment/>
    </xf>
    <xf numFmtId="44" fontId="3" fillId="0" borderId="0" xfId="59" applyFont="1" applyBorder="1" applyAlignment="1">
      <alignment/>
    </xf>
    <xf numFmtId="0" fontId="0" fillId="0" borderId="0" xfId="0" applyAlignment="1">
      <alignment horizontal="center"/>
    </xf>
    <xf numFmtId="0" fontId="3" fillId="0" borderId="0" xfId="42" applyFont="1" applyBorder="1" applyAlignment="1">
      <alignment horizontal="center"/>
      <protection/>
    </xf>
    <xf numFmtId="0" fontId="7" fillId="0" borderId="0" xfId="0" applyFont="1" applyAlignment="1">
      <alignment/>
    </xf>
    <xf numFmtId="0" fontId="7" fillId="0" borderId="0" xfId="0" applyFont="1" applyFill="1" applyBorder="1" applyAlignment="1">
      <alignment/>
    </xf>
    <xf numFmtId="46" fontId="0" fillId="0" borderId="0" xfId="0" applyNumberFormat="1" applyAlignment="1">
      <alignment/>
    </xf>
    <xf numFmtId="0" fontId="51" fillId="33" borderId="10" xfId="0" applyFont="1" applyFill="1" applyBorder="1" applyAlignment="1">
      <alignment vertical="top"/>
    </xf>
    <xf numFmtId="0" fontId="51" fillId="33" borderId="10" xfId="0" applyFont="1" applyFill="1" applyBorder="1" applyAlignment="1">
      <alignment vertical="top" wrapText="1"/>
    </xf>
    <xf numFmtId="44" fontId="51" fillId="33" borderId="10" xfId="59" applyFont="1" applyFill="1" applyBorder="1" applyAlignment="1">
      <alignment vertical="top"/>
    </xf>
    <xf numFmtId="0" fontId="51" fillId="33" borderId="10" xfId="0" applyFont="1" applyFill="1" applyBorder="1" applyAlignment="1">
      <alignment horizontal="center" vertical="top" wrapText="1"/>
    </xf>
    <xf numFmtId="0" fontId="55" fillId="0" borderId="10" xfId="0" applyFont="1" applyBorder="1" applyAlignment="1">
      <alignment horizontal="center"/>
    </xf>
    <xf numFmtId="0" fontId="55" fillId="0" borderId="10" xfId="0" applyFont="1" applyBorder="1" applyAlignment="1">
      <alignment/>
    </xf>
    <xf numFmtId="44" fontId="55" fillId="0" borderId="10" xfId="59" applyFont="1" applyBorder="1" applyAlignment="1">
      <alignment/>
    </xf>
    <xf numFmtId="0" fontId="51" fillId="33" borderId="11" xfId="0" applyFont="1" applyFill="1" applyBorder="1" applyAlignment="1">
      <alignment vertical="top" wrapText="1"/>
    </xf>
    <xf numFmtId="0" fontId="51" fillId="33" borderId="11" xfId="0" applyFont="1" applyFill="1" applyBorder="1" applyAlignment="1">
      <alignment horizontal="center" vertical="top" wrapText="1"/>
    </xf>
    <xf numFmtId="165" fontId="56" fillId="0" borderId="10" xfId="0" applyNumberFormat="1" applyFont="1" applyBorder="1" applyAlignment="1">
      <alignment horizontal="center"/>
    </xf>
    <xf numFmtId="0" fontId="53" fillId="0" borderId="0" xfId="0" applyFont="1" applyAlignment="1">
      <alignment horizontal="right"/>
    </xf>
    <xf numFmtId="0" fontId="53" fillId="0" borderId="0" xfId="0" applyFont="1" applyAlignment="1">
      <alignment/>
    </xf>
    <xf numFmtId="0" fontId="51" fillId="33" borderId="10" xfId="0" applyFont="1" applyFill="1" applyBorder="1" applyAlignment="1">
      <alignment horizontal="center" vertical="top"/>
    </xf>
    <xf numFmtId="0" fontId="30" fillId="0" borderId="0" xfId="0" applyFont="1" applyAlignment="1">
      <alignment/>
    </xf>
    <xf numFmtId="0" fontId="38" fillId="0" borderId="0" xfId="0" applyFont="1" applyAlignment="1">
      <alignment/>
    </xf>
    <xf numFmtId="0" fontId="31" fillId="33" borderId="10" xfId="0" applyFont="1" applyFill="1" applyBorder="1" applyAlignment="1">
      <alignment vertical="top" wrapText="1"/>
    </xf>
    <xf numFmtId="0" fontId="57" fillId="33" borderId="10" xfId="0" applyFont="1" applyFill="1" applyBorder="1" applyAlignment="1">
      <alignment vertical="top" wrapText="1"/>
    </xf>
    <xf numFmtId="0" fontId="51" fillId="0" borderId="0" xfId="0" applyFont="1" applyFill="1" applyBorder="1" applyAlignment="1">
      <alignment horizontal="left"/>
    </xf>
    <xf numFmtId="0" fontId="0" fillId="0" borderId="0" xfId="0" applyBorder="1" applyAlignment="1">
      <alignment/>
    </xf>
    <xf numFmtId="0" fontId="51" fillId="33" borderId="10" xfId="0" applyFont="1" applyFill="1" applyBorder="1" applyAlignment="1">
      <alignment horizontal="left"/>
    </xf>
    <xf numFmtId="46" fontId="58" fillId="33" borderId="10" xfId="0" applyNumberFormat="1" applyFont="1" applyFill="1" applyBorder="1" applyAlignment="1">
      <alignment horizontal="center"/>
    </xf>
    <xf numFmtId="165" fontId="57" fillId="33" borderId="10" xfId="0" applyNumberFormat="1" applyFont="1" applyFill="1" applyBorder="1" applyAlignment="1">
      <alignment vertical="top" wrapText="1"/>
    </xf>
    <xf numFmtId="166" fontId="56" fillId="0" borderId="10" xfId="0" applyNumberFormat="1" applyFont="1" applyFill="1" applyBorder="1" applyAlignment="1">
      <alignment horizontal="center"/>
    </xf>
    <xf numFmtId="0" fontId="59" fillId="0" borderId="0" xfId="0" applyFont="1" applyAlignment="1">
      <alignment/>
    </xf>
    <xf numFmtId="20" fontId="0" fillId="0" borderId="0" xfId="0" applyNumberFormat="1" applyAlignment="1">
      <alignment/>
    </xf>
    <xf numFmtId="0" fontId="0" fillId="0" borderId="12" xfId="0" applyBorder="1" applyAlignment="1">
      <alignment horizontal="left" vertical="center"/>
    </xf>
    <xf numFmtId="20" fontId="59" fillId="0" borderId="0" xfId="0" applyNumberFormat="1" applyFont="1" applyAlignment="1">
      <alignment/>
    </xf>
    <xf numFmtId="0" fontId="60" fillId="0" borderId="0" xfId="0" applyFont="1" applyAlignment="1">
      <alignment/>
    </xf>
    <xf numFmtId="0" fontId="0" fillId="0" borderId="0" xfId="0" applyAlignment="1" quotePrefix="1">
      <alignment/>
    </xf>
    <xf numFmtId="0" fontId="51" fillId="33" borderId="10" xfId="0" applyFont="1" applyFill="1" applyBorder="1" applyAlignment="1">
      <alignment horizontal="left" vertical="top" indent="2"/>
    </xf>
    <xf numFmtId="49" fontId="61" fillId="0" borderId="0" xfId="0" applyNumberFormat="1" applyFont="1" applyAlignment="1">
      <alignment/>
    </xf>
    <xf numFmtId="0" fontId="51" fillId="33" borderId="10" xfId="0" applyFont="1" applyFill="1" applyBorder="1" applyAlignment="1">
      <alignment vertical="top" wrapText="1"/>
    </xf>
    <xf numFmtId="0" fontId="0" fillId="0" borderId="0" xfId="0" applyNumberFormat="1" applyAlignment="1">
      <alignment horizontal="left" vertical="top" wrapText="1"/>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cellXfs>
  <cellStyles count="48">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1</xdr:row>
      <xdr:rowOff>19050</xdr:rowOff>
    </xdr:from>
    <xdr:to>
      <xdr:col>7</xdr:col>
      <xdr:colOff>1066800</xdr:colOff>
      <xdr:row>2</xdr:row>
      <xdr:rowOff>19050</xdr:rowOff>
    </xdr:to>
    <xdr:pic>
      <xdr:nvPicPr>
        <xdr:cNvPr id="1" name="ComboBox1"/>
        <xdr:cNvPicPr preferRelativeResize="1">
          <a:picLocks noChangeAspect="1"/>
        </xdr:cNvPicPr>
      </xdr:nvPicPr>
      <xdr:blipFill>
        <a:blip r:embed="rId1"/>
        <a:stretch>
          <a:fillRect/>
        </a:stretch>
      </xdr:blipFill>
      <xdr:spPr>
        <a:xfrm>
          <a:off x="2533650" y="285750"/>
          <a:ext cx="2752725" cy="2667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hnny\AppData\Local\Temp\12\MAL%20Resultat%20slede%20D&#248;rstokkmi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tliste"/>
      <sheetName val="Navn"/>
      <sheetName val="Reserve"/>
    </sheetNames>
    <sheetDataSet>
      <sheetData sheetId="0">
        <row r="343">
          <cell r="C343" t="str">
            <v>Velg en makro fra listen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1">
    <pageSetUpPr fitToPage="1"/>
  </sheetPr>
  <dimension ref="A1:AQ388"/>
  <sheetViews>
    <sheetView tabSelected="1" zoomScalePageLayoutView="0" workbookViewId="0" topLeftCell="A1">
      <pane xSplit="2" ySplit="7" topLeftCell="C17" activePane="bottomRight" state="frozen"/>
      <selection pane="topLeft" activeCell="A1" sqref="A1"/>
      <selection pane="topRight" activeCell="C1" sqref="C1"/>
      <selection pane="bottomLeft" activeCell="A8" sqref="A8"/>
      <selection pane="bottomRight" activeCell="AJ22" sqref="AJ22"/>
    </sheetView>
  </sheetViews>
  <sheetFormatPr defaultColWidth="11.421875" defaultRowHeight="15"/>
  <cols>
    <col min="1" max="1" width="5.7109375" style="0" hidden="1" customWidth="1"/>
    <col min="2" max="2" width="5.57421875" style="0" customWidth="1"/>
    <col min="3" max="3" width="10.7109375" style="0" customWidth="1"/>
    <col min="4" max="4" width="10.421875" style="0" customWidth="1"/>
    <col min="5" max="5" width="23.421875" style="0" customWidth="1"/>
    <col min="6" max="6" width="5.57421875" style="0" customWidth="1"/>
    <col min="7" max="7" width="7.57421875" style="0" customWidth="1"/>
    <col min="8" max="8" width="24.00390625" style="0" customWidth="1"/>
    <col min="9" max="9" width="12.140625" style="8" customWidth="1"/>
    <col min="10" max="11" width="12.140625" style="10" customWidth="1"/>
    <col min="12" max="12" width="11.421875" style="0" hidden="1" customWidth="1"/>
    <col min="13" max="13" width="20.00390625" style="0" hidden="1" customWidth="1"/>
    <col min="14" max="15" width="11.421875" style="0" hidden="1" customWidth="1"/>
    <col min="16" max="16" width="11.421875" style="10" hidden="1" customWidth="1"/>
    <col min="17" max="17" width="11.421875" style="0" hidden="1" customWidth="1"/>
    <col min="18" max="18" width="20.140625" style="0" hidden="1" customWidth="1"/>
    <col min="19" max="20" width="11.421875" style="0" hidden="1" customWidth="1"/>
    <col min="21" max="21" width="11.421875" style="10" hidden="1" customWidth="1"/>
    <col min="22" max="23" width="11.421875" style="0" hidden="1" customWidth="1"/>
    <col min="24" max="24" width="13.00390625" style="10" hidden="1" customWidth="1"/>
    <col min="25" max="25" width="7.00390625" style="0" hidden="1" customWidth="1"/>
    <col min="26" max="26" width="14.140625" style="0" hidden="1" customWidth="1"/>
    <col min="27" max="27" width="15.421875" style="0" hidden="1" customWidth="1"/>
    <col min="28" max="28" width="9.8515625" style="0" hidden="1" customWidth="1"/>
    <col min="29" max="29" width="17.00390625" style="0" hidden="1" customWidth="1"/>
    <col min="30" max="30" width="35.57421875" style="0" hidden="1" customWidth="1"/>
    <col min="31" max="31" width="26.28125" style="0" hidden="1" customWidth="1"/>
    <col min="32" max="32" width="10.00390625" style="0" hidden="1" customWidth="1"/>
    <col min="33" max="33" width="24.421875" style="0" hidden="1" customWidth="1"/>
    <col min="34" max="34" width="23.140625" style="0" customWidth="1"/>
    <col min="35" max="35" width="23.140625" style="0" hidden="1" customWidth="1"/>
    <col min="36" max="38" width="23.140625" style="0" customWidth="1"/>
    <col min="39" max="39" width="23.140625" style="0" hidden="1" customWidth="1"/>
    <col min="43" max="43" width="0" style="0" hidden="1" customWidth="1"/>
  </cols>
  <sheetData>
    <row r="1" spans="1:43" ht="21">
      <c r="A1" s="2" t="str">
        <f>T(B1)</f>
        <v>Løpsnavn </v>
      </c>
      <c r="B1" s="2" t="s">
        <v>54</v>
      </c>
      <c r="Y1" s="37">
        <v>0.041666666666666664</v>
      </c>
      <c r="AQ1">
        <v>-6</v>
      </c>
    </row>
    <row r="2" spans="1:43" ht="21">
      <c r="A2" s="2" t="str">
        <f>T(B2)</f>
        <v>dato og år</v>
      </c>
      <c r="B2" s="45" t="s">
        <v>55</v>
      </c>
      <c r="AQ2">
        <v>-5</v>
      </c>
    </row>
    <row r="3" spans="7:43" ht="15">
      <c r="G3" s="25"/>
      <c r="H3" s="26"/>
      <c r="AQ3">
        <v>-4</v>
      </c>
    </row>
    <row r="4" spans="12:43" ht="15" hidden="1">
      <c r="L4" s="4">
        <v>0.001388888888888889</v>
      </c>
      <c r="M4" s="4">
        <v>0.0006944444444444445</v>
      </c>
      <c r="Q4" s="4">
        <v>0.001388888888888889</v>
      </c>
      <c r="R4" s="4">
        <v>0.0006944444444444445</v>
      </c>
      <c r="S4" s="43"/>
      <c r="AQ4">
        <v>-3</v>
      </c>
    </row>
    <row r="5" spans="1:43" ht="20.25" customHeight="1" hidden="1">
      <c r="A5" s="19">
        <f>SUM(A4+1)</f>
        <v>1</v>
      </c>
      <c r="B5" s="19"/>
      <c r="C5" s="19"/>
      <c r="D5" s="19"/>
      <c r="E5" s="20"/>
      <c r="F5" s="19"/>
      <c r="G5" s="20"/>
      <c r="H5" s="20"/>
      <c r="I5" s="21"/>
      <c r="J5" s="19"/>
      <c r="K5" s="19"/>
      <c r="L5" s="6">
        <f>SUM(L4+L$4)</f>
        <v>0.002777777777777778</v>
      </c>
      <c r="M5" s="6"/>
      <c r="N5" s="6">
        <f>IF(L5="DNS","DNF",M5-L5)</f>
        <v>-0.002777777777777778</v>
      </c>
      <c r="O5" s="6" t="str">
        <f>IF(N4=N$7,"0",N5-N4+O4)</f>
        <v>0</v>
      </c>
      <c r="P5" s="24">
        <f>SUM(C5/(N5*24))</f>
        <v>0</v>
      </c>
      <c r="Q5" s="6">
        <f>SUM(Q4+Q$4)</f>
        <v>0.002777777777777778</v>
      </c>
      <c r="R5" s="6"/>
      <c r="S5" s="6">
        <f>IF(Q5="DNS","DNF",R5-Q5)</f>
        <v>-0.002777777777777778</v>
      </c>
      <c r="T5" s="6" t="str">
        <f>IF(S4=S$7,"0",S5-S4+T4)</f>
        <v>0</v>
      </c>
      <c r="U5" s="24">
        <f>SUM(C5/(S5*24))</f>
        <v>0</v>
      </c>
      <c r="V5" s="6">
        <f>IF(R5=R$5,N5,N5+S5)</f>
        <v>-0.002777777777777778</v>
      </c>
      <c r="W5" s="6" t="str">
        <f>IF(V4=V$7,"0",V5-V4+W4)</f>
        <v>0</v>
      </c>
      <c r="X5" s="24">
        <f>IF(N5=R$5,U5,((C5*2)/(V5*24)))</f>
        <v>0</v>
      </c>
      <c r="Z5" s="3">
        <f>SUM(D5)</f>
        <v>0</v>
      </c>
      <c r="AA5">
        <f>T($H5)</f>
      </c>
      <c r="AB5" t="str">
        <f>T(B$1)</f>
        <v>Løpsnavn </v>
      </c>
      <c r="AC5" t="str">
        <f>CONCATENATE(A5,". Plass med tiden  ")</f>
        <v>1. Plass med tiden  </v>
      </c>
      <c r="AD5" s="14">
        <f>SUM(V5)</f>
        <v>-0.002777777777777778</v>
      </c>
      <c r="AE5" t="str">
        <f>CONCATENATE(E5," - ",IF(R5=R$3,C5,C5*2),,"km ",F5,", ",G5)</f>
        <v> - km , </v>
      </c>
      <c r="AF5" t="str">
        <f>T($B$2)</f>
        <v>dato og år</v>
      </c>
      <c r="AG5" t="str">
        <f>IF(B5&gt;0,"a","x")</f>
        <v>x</v>
      </c>
      <c r="AI5">
        <f>IF(B5&lt;1,120,B5)</f>
        <v>120</v>
      </c>
      <c r="AM5">
        <f>IF(I5=I$5,150,F5)</f>
        <v>150</v>
      </c>
      <c r="AQ5">
        <v>-2</v>
      </c>
    </row>
    <row r="6" spans="1:43" s="5" customFormat="1" ht="33" customHeight="1">
      <c r="A6" s="46" t="s">
        <v>0</v>
      </c>
      <c r="B6" s="46" t="s">
        <v>109</v>
      </c>
      <c r="C6" s="16" t="s">
        <v>59</v>
      </c>
      <c r="D6" s="16" t="s">
        <v>42</v>
      </c>
      <c r="E6" s="16" t="s">
        <v>11</v>
      </c>
      <c r="F6" s="16" t="s">
        <v>15</v>
      </c>
      <c r="G6" s="16" t="s">
        <v>12</v>
      </c>
      <c r="H6" s="15" t="s">
        <v>1</v>
      </c>
      <c r="I6" s="17" t="s">
        <v>38</v>
      </c>
      <c r="J6" s="18" t="s">
        <v>40</v>
      </c>
      <c r="K6" s="18" t="s">
        <v>39</v>
      </c>
      <c r="L6" s="16" t="s">
        <v>32</v>
      </c>
      <c r="M6" s="16" t="s">
        <v>33</v>
      </c>
      <c r="N6" s="16" t="s">
        <v>34</v>
      </c>
      <c r="O6" s="16" t="s">
        <v>35</v>
      </c>
      <c r="P6" s="18" t="s">
        <v>36</v>
      </c>
      <c r="Q6" s="16" t="s">
        <v>61</v>
      </c>
      <c r="R6" s="16" t="s">
        <v>62</v>
      </c>
      <c r="S6" s="16" t="s">
        <v>43</v>
      </c>
      <c r="T6" s="16" t="s">
        <v>44</v>
      </c>
      <c r="U6" s="18" t="s">
        <v>45</v>
      </c>
      <c r="V6" s="16" t="s">
        <v>46</v>
      </c>
      <c r="W6" s="16" t="s">
        <v>47</v>
      </c>
      <c r="X6" s="18" t="s">
        <v>48</v>
      </c>
      <c r="AQ6">
        <v>-1</v>
      </c>
    </row>
    <row r="7" spans="1:43" s="5" customFormat="1" ht="14.25" customHeight="1">
      <c r="A7" s="15"/>
      <c r="B7" s="15"/>
      <c r="C7" s="27" t="s">
        <v>60</v>
      </c>
      <c r="D7" s="16" t="s">
        <v>41</v>
      </c>
      <c r="E7" s="16"/>
      <c r="F7" s="16"/>
      <c r="G7" s="16"/>
      <c r="H7" s="15"/>
      <c r="I7" s="17"/>
      <c r="J7" s="18"/>
      <c r="K7" s="18"/>
      <c r="L7" s="16"/>
      <c r="M7" s="16"/>
      <c r="N7" s="16"/>
      <c r="O7" s="22"/>
      <c r="P7" s="23"/>
      <c r="Q7" s="22"/>
      <c r="R7" s="22"/>
      <c r="S7" s="22"/>
      <c r="T7" s="22"/>
      <c r="U7" s="23"/>
      <c r="V7" s="22"/>
      <c r="W7" s="22"/>
      <c r="X7" s="23"/>
      <c r="Z7" s="3"/>
      <c r="AA7" s="12" t="s">
        <v>1</v>
      </c>
      <c r="AB7" s="12" t="s">
        <v>49</v>
      </c>
      <c r="AC7" s="12" t="s">
        <v>50</v>
      </c>
      <c r="AD7" s="12" t="s">
        <v>51</v>
      </c>
      <c r="AE7" s="12" t="s">
        <v>52</v>
      </c>
      <c r="AF7" s="13" t="s">
        <v>53</v>
      </c>
      <c r="AG7"/>
      <c r="AQ7">
        <v>0</v>
      </c>
    </row>
    <row r="8" spans="1:43" ht="20.25" customHeight="1">
      <c r="A8" s="19"/>
      <c r="B8" s="19"/>
      <c r="C8" s="19"/>
      <c r="D8" s="19"/>
      <c r="E8" s="20"/>
      <c r="F8" s="19" t="s">
        <v>18</v>
      </c>
      <c r="G8" s="20" t="s">
        <v>13</v>
      </c>
      <c r="H8" s="20"/>
      <c r="I8" s="21"/>
      <c r="J8" s="19"/>
      <c r="K8" s="19"/>
      <c r="L8" s="6">
        <f aca="true" t="shared" si="0" ref="L8:L13">SUM(L7+L$4)</f>
        <v>0.001388888888888889</v>
      </c>
      <c r="M8" s="6"/>
      <c r="N8" s="6">
        <f aca="true" t="shared" si="1" ref="N8:N13">IF(L8="DNS","DNF",M8-L8)</f>
        <v>-0.001388888888888889</v>
      </c>
      <c r="O8" s="6">
        <f aca="true" t="shared" si="2" ref="O8:O13">IF($A8=1,0,N8-N7+O7)</f>
        <v>-0.001388888888888889</v>
      </c>
      <c r="P8" s="24">
        <f aca="true" t="shared" si="3" ref="P8:P13">SUM(C8/(N8*24))</f>
        <v>0</v>
      </c>
      <c r="Q8" s="6">
        <f aca="true" t="shared" si="4" ref="Q8:Q13">SUM(Q7+Q$4)</f>
        <v>0.001388888888888889</v>
      </c>
      <c r="R8" s="6"/>
      <c r="S8" s="6">
        <f aca="true" t="shared" si="5" ref="S8:S13">IF(Q8="DNS","DNF",R8-Q8)</f>
        <v>-0.001388888888888889</v>
      </c>
      <c r="T8" s="6">
        <f aca="true" t="shared" si="6" ref="T8:T13">IF($A8=1,0,S8-S7+T7)</f>
        <v>-0.001388888888888889</v>
      </c>
      <c r="U8" s="24">
        <f aca="true" t="shared" si="7" ref="U8:U13">SUM(C8/(S8*24))</f>
        <v>0</v>
      </c>
      <c r="V8" s="6">
        <f aca="true" t="shared" si="8" ref="V8:V13">IF(R8=R$5,N8,N8+S8)</f>
        <v>-0.001388888888888889</v>
      </c>
      <c r="W8" s="6">
        <f aca="true" t="shared" si="9" ref="W8:W13">IF($A8=1,0,V8-V7+W7)</f>
        <v>-0.001388888888888889</v>
      </c>
      <c r="X8" s="24">
        <f aca="true" t="shared" si="10" ref="X8:X13">IF(N8=R$5,U8,((C8*2)/(V8*24)))</f>
        <v>0</v>
      </c>
      <c r="Z8" s="3">
        <f>SUM(D8)</f>
        <v>0</v>
      </c>
      <c r="AA8">
        <f aca="true" t="shared" si="11" ref="AA8:AA71">T($H8)</f>
      </c>
      <c r="AB8" t="str">
        <f aca="true" t="shared" si="12" ref="AB8:AB71">T(B$1)</f>
        <v>Løpsnavn </v>
      </c>
      <c r="AC8" t="str">
        <f aca="true" t="shared" si="13" ref="AC8:AC71">CONCATENATE(A8,". Plass med tiden  ")</f>
        <v>. Plass med tiden  </v>
      </c>
      <c r="AD8" s="14">
        <f aca="true" t="shared" si="14" ref="AD8:AD71">SUM(V8)</f>
        <v>-0.001388888888888889</v>
      </c>
      <c r="AE8" t="str">
        <f>CONCATENATE(E8," - ",IF(R8=R$3,C8,C8*2),,"km ",F8,", ",G8)</f>
        <v> - km C, Senior</v>
      </c>
      <c r="AF8" t="str">
        <f aca="true" t="shared" si="15" ref="AF8:AF71">T($B$2)</f>
        <v>dato og år</v>
      </c>
      <c r="AG8" t="str">
        <f aca="true" t="shared" si="16" ref="AG8:AG71">IF(B8&gt;0,"a","x")</f>
        <v>x</v>
      </c>
      <c r="AI8">
        <f aca="true" t="shared" si="17" ref="AI8:AI71">IF(B8&lt;1,120,B8)</f>
        <v>120</v>
      </c>
      <c r="AM8">
        <f aca="true" t="shared" si="18" ref="AM8:AM71">IF(I8=I$5,150,F8)</f>
        <v>150</v>
      </c>
      <c r="AQ8">
        <v>1</v>
      </c>
    </row>
    <row r="9" spans="1:43" ht="20.25" customHeight="1">
      <c r="A9" s="19"/>
      <c r="B9" s="19"/>
      <c r="C9" s="19"/>
      <c r="D9" s="19"/>
      <c r="E9" s="20"/>
      <c r="F9" s="19" t="s">
        <v>18</v>
      </c>
      <c r="G9" s="20" t="s">
        <v>13</v>
      </c>
      <c r="H9" s="20"/>
      <c r="I9" s="21"/>
      <c r="J9" s="19"/>
      <c r="K9" s="19"/>
      <c r="L9" s="6">
        <f t="shared" si="0"/>
        <v>0.002777777777777778</v>
      </c>
      <c r="M9" s="6"/>
      <c r="N9" s="6">
        <f t="shared" si="1"/>
        <v>-0.002777777777777778</v>
      </c>
      <c r="O9" s="6">
        <f t="shared" si="2"/>
        <v>-0.002777777777777778</v>
      </c>
      <c r="P9" s="24">
        <f t="shared" si="3"/>
        <v>0</v>
      </c>
      <c r="Q9" s="6">
        <f t="shared" si="4"/>
        <v>0.002777777777777778</v>
      </c>
      <c r="R9" s="6"/>
      <c r="S9" s="6">
        <f t="shared" si="5"/>
        <v>-0.002777777777777778</v>
      </c>
      <c r="T9" s="6">
        <f t="shared" si="6"/>
        <v>-0.002777777777777778</v>
      </c>
      <c r="U9" s="24">
        <f t="shared" si="7"/>
        <v>0</v>
      </c>
      <c r="V9" s="6">
        <f t="shared" si="8"/>
        <v>-0.002777777777777778</v>
      </c>
      <c r="W9" s="6">
        <f t="shared" si="9"/>
        <v>-0.002777777777777778</v>
      </c>
      <c r="X9" s="24">
        <f t="shared" si="10"/>
        <v>0</v>
      </c>
      <c r="Z9" s="3">
        <f aca="true" t="shared" si="19" ref="Z9:Z72">SUM(D9)</f>
        <v>0</v>
      </c>
      <c r="AA9">
        <f t="shared" si="11"/>
      </c>
      <c r="AB9" t="str">
        <f t="shared" si="12"/>
        <v>Løpsnavn </v>
      </c>
      <c r="AC9" t="str">
        <f t="shared" si="13"/>
        <v>. Plass med tiden  </v>
      </c>
      <c r="AD9" s="14">
        <f t="shared" si="14"/>
        <v>-0.002777777777777778</v>
      </c>
      <c r="AE9" t="str">
        <f>CONCATENATE(E9," - ",IF(R9=R$3,C9,C9*2),,"km ",F9,", ",G9)</f>
        <v> - km C, Senior</v>
      </c>
      <c r="AF9" t="str">
        <f t="shared" si="15"/>
        <v>dato og år</v>
      </c>
      <c r="AG9" t="str">
        <f t="shared" si="16"/>
        <v>x</v>
      </c>
      <c r="AI9">
        <f t="shared" si="17"/>
        <v>120</v>
      </c>
      <c r="AM9">
        <f t="shared" si="18"/>
        <v>150</v>
      </c>
      <c r="AQ9">
        <v>2</v>
      </c>
    </row>
    <row r="10" spans="1:43" ht="20.25" customHeight="1">
      <c r="A10" s="19"/>
      <c r="B10" s="19"/>
      <c r="C10" s="19"/>
      <c r="D10" s="19"/>
      <c r="E10" s="20"/>
      <c r="F10" s="19" t="s">
        <v>18</v>
      </c>
      <c r="G10" s="20" t="s">
        <v>13</v>
      </c>
      <c r="H10" s="20"/>
      <c r="I10" s="21"/>
      <c r="J10" s="19"/>
      <c r="K10" s="19"/>
      <c r="L10" s="6">
        <f t="shared" si="0"/>
        <v>0.004166666666666667</v>
      </c>
      <c r="M10" s="6"/>
      <c r="N10" s="6">
        <f t="shared" si="1"/>
        <v>-0.004166666666666667</v>
      </c>
      <c r="O10" s="6">
        <f t="shared" si="2"/>
        <v>-0.004166666666666667</v>
      </c>
      <c r="P10" s="24">
        <f t="shared" si="3"/>
        <v>0</v>
      </c>
      <c r="Q10" s="6">
        <f t="shared" si="4"/>
        <v>0.004166666666666667</v>
      </c>
      <c r="R10" s="6"/>
      <c r="S10" s="6">
        <f t="shared" si="5"/>
        <v>-0.004166666666666667</v>
      </c>
      <c r="T10" s="6">
        <f t="shared" si="6"/>
        <v>-0.004166666666666667</v>
      </c>
      <c r="U10" s="24">
        <f t="shared" si="7"/>
        <v>0</v>
      </c>
      <c r="V10" s="6">
        <f t="shared" si="8"/>
        <v>-0.004166666666666667</v>
      </c>
      <c r="W10" s="6">
        <f t="shared" si="9"/>
        <v>-0.004166666666666667</v>
      </c>
      <c r="X10" s="24">
        <f t="shared" si="10"/>
        <v>0</v>
      </c>
      <c r="Z10" s="3">
        <f t="shared" si="19"/>
        <v>0</v>
      </c>
      <c r="AA10">
        <f t="shared" si="11"/>
      </c>
      <c r="AB10" t="str">
        <f t="shared" si="12"/>
        <v>Løpsnavn </v>
      </c>
      <c r="AC10" t="str">
        <f t="shared" si="13"/>
        <v>. Plass med tiden  </v>
      </c>
      <c r="AD10" s="14">
        <f t="shared" si="14"/>
        <v>-0.004166666666666667</v>
      </c>
      <c r="AE10" t="str">
        <f>CONCATENATE(E10," - ",IF(R10=R$3,C10,C10*2),,"km ",F10,", ",G10)</f>
        <v> - km C, Senior</v>
      </c>
      <c r="AF10" t="str">
        <f t="shared" si="15"/>
        <v>dato og år</v>
      </c>
      <c r="AG10" t="str">
        <f t="shared" si="16"/>
        <v>x</v>
      </c>
      <c r="AI10">
        <f t="shared" si="17"/>
        <v>120</v>
      </c>
      <c r="AM10">
        <f t="shared" si="18"/>
        <v>150</v>
      </c>
      <c r="AQ10">
        <v>3</v>
      </c>
    </row>
    <row r="11" spans="1:43" ht="20.25" customHeight="1">
      <c r="A11" s="19"/>
      <c r="B11" s="19"/>
      <c r="C11" s="19"/>
      <c r="D11" s="19"/>
      <c r="E11" s="20"/>
      <c r="F11" s="19" t="s">
        <v>18</v>
      </c>
      <c r="G11" s="20" t="s">
        <v>13</v>
      </c>
      <c r="H11" s="20"/>
      <c r="I11" s="21"/>
      <c r="J11" s="19"/>
      <c r="K11" s="19"/>
      <c r="L11" s="6">
        <f t="shared" si="0"/>
        <v>0.005555555555555556</v>
      </c>
      <c r="M11" s="6"/>
      <c r="N11" s="6">
        <f t="shared" si="1"/>
        <v>-0.005555555555555556</v>
      </c>
      <c r="O11" s="6">
        <f>IF(N10=N$7,"",N11-N10+O10)</f>
        <v>-0.005555555555555556</v>
      </c>
      <c r="P11" s="24">
        <f t="shared" si="3"/>
        <v>0</v>
      </c>
      <c r="Q11" s="6">
        <f t="shared" si="4"/>
        <v>0.005555555555555556</v>
      </c>
      <c r="R11" s="6"/>
      <c r="S11" s="6">
        <f t="shared" si="5"/>
        <v>-0.005555555555555556</v>
      </c>
      <c r="T11" s="6">
        <f t="shared" si="6"/>
        <v>-0.005555555555555556</v>
      </c>
      <c r="U11" s="24">
        <f t="shared" si="7"/>
        <v>0</v>
      </c>
      <c r="V11" s="6">
        <f t="shared" si="8"/>
        <v>-0.005555555555555556</v>
      </c>
      <c r="W11" s="6">
        <f t="shared" si="9"/>
        <v>-0.005555555555555556</v>
      </c>
      <c r="X11" s="24">
        <f t="shared" si="10"/>
        <v>0</v>
      </c>
      <c r="Z11" s="3">
        <f t="shared" si="19"/>
        <v>0</v>
      </c>
      <c r="AA11">
        <f t="shared" si="11"/>
      </c>
      <c r="AB11" t="str">
        <f t="shared" si="12"/>
        <v>Løpsnavn </v>
      </c>
      <c r="AC11" t="str">
        <f t="shared" si="13"/>
        <v>. Plass med tiden  </v>
      </c>
      <c r="AD11" s="14">
        <f t="shared" si="14"/>
        <v>-0.005555555555555556</v>
      </c>
      <c r="AE11" t="str">
        <f aca="true" t="shared" si="20" ref="AE11:AE74">CONCATENATE(E11," - ",IF(R11=R$3,C11,C11*2),,"km ",F11,", ",G11)</f>
        <v> - km C, Senior</v>
      </c>
      <c r="AF11" t="str">
        <f t="shared" si="15"/>
        <v>dato og år</v>
      </c>
      <c r="AG11" t="str">
        <f t="shared" si="16"/>
        <v>x</v>
      </c>
      <c r="AI11">
        <f t="shared" si="17"/>
        <v>120</v>
      </c>
      <c r="AM11">
        <f t="shared" si="18"/>
        <v>150</v>
      </c>
      <c r="AQ11">
        <v>4</v>
      </c>
    </row>
    <row r="12" spans="1:43" ht="20.25" customHeight="1">
      <c r="A12" s="19"/>
      <c r="B12" s="19"/>
      <c r="C12" s="19"/>
      <c r="D12" s="19"/>
      <c r="E12" s="20"/>
      <c r="F12" s="19" t="s">
        <v>18</v>
      </c>
      <c r="G12" s="20" t="s">
        <v>13</v>
      </c>
      <c r="H12" s="20"/>
      <c r="I12" s="21"/>
      <c r="J12" s="19"/>
      <c r="K12" s="19"/>
      <c r="L12" s="6">
        <f t="shared" si="0"/>
        <v>0.006944444444444445</v>
      </c>
      <c r="M12" s="6"/>
      <c r="N12" s="6">
        <f t="shared" si="1"/>
        <v>-0.006944444444444445</v>
      </c>
      <c r="O12" s="6">
        <f t="shared" si="2"/>
        <v>-0.006944444444444445</v>
      </c>
      <c r="P12" s="24">
        <f t="shared" si="3"/>
        <v>0</v>
      </c>
      <c r="Q12" s="6">
        <f t="shared" si="4"/>
        <v>0.006944444444444445</v>
      </c>
      <c r="R12" s="6"/>
      <c r="S12" s="6">
        <f t="shared" si="5"/>
        <v>-0.006944444444444445</v>
      </c>
      <c r="T12" s="6">
        <f t="shared" si="6"/>
        <v>-0.006944444444444445</v>
      </c>
      <c r="U12" s="24">
        <f t="shared" si="7"/>
        <v>0</v>
      </c>
      <c r="V12" s="6">
        <f t="shared" si="8"/>
        <v>-0.006944444444444445</v>
      </c>
      <c r="W12" s="6">
        <f t="shared" si="9"/>
        <v>-0.006944444444444445</v>
      </c>
      <c r="X12" s="24">
        <f t="shared" si="10"/>
        <v>0</v>
      </c>
      <c r="Z12" s="3">
        <f t="shared" si="19"/>
        <v>0</v>
      </c>
      <c r="AA12">
        <f t="shared" si="11"/>
      </c>
      <c r="AB12" t="str">
        <f t="shared" si="12"/>
        <v>Løpsnavn </v>
      </c>
      <c r="AC12" t="str">
        <f t="shared" si="13"/>
        <v>. Plass med tiden  </v>
      </c>
      <c r="AD12" s="14">
        <f t="shared" si="14"/>
        <v>-0.006944444444444445</v>
      </c>
      <c r="AE12" t="str">
        <f t="shared" si="20"/>
        <v> - km C, Senior</v>
      </c>
      <c r="AF12" t="str">
        <f t="shared" si="15"/>
        <v>dato og år</v>
      </c>
      <c r="AG12" t="str">
        <f t="shared" si="16"/>
        <v>x</v>
      </c>
      <c r="AI12">
        <f t="shared" si="17"/>
        <v>120</v>
      </c>
      <c r="AM12">
        <f t="shared" si="18"/>
        <v>150</v>
      </c>
      <c r="AQ12">
        <v>5</v>
      </c>
    </row>
    <row r="13" spans="1:43" ht="20.25" customHeight="1">
      <c r="A13" s="19"/>
      <c r="B13" s="19"/>
      <c r="C13" s="19"/>
      <c r="D13" s="19"/>
      <c r="E13" s="20"/>
      <c r="F13" s="19" t="s">
        <v>18</v>
      </c>
      <c r="G13" s="20" t="s">
        <v>13</v>
      </c>
      <c r="H13" s="20"/>
      <c r="I13" s="21"/>
      <c r="J13" s="19"/>
      <c r="K13" s="19"/>
      <c r="L13" s="6">
        <f t="shared" si="0"/>
        <v>0.008333333333333333</v>
      </c>
      <c r="M13" s="6"/>
      <c r="N13" s="6">
        <f t="shared" si="1"/>
        <v>-0.008333333333333333</v>
      </c>
      <c r="O13" s="6">
        <f t="shared" si="2"/>
        <v>-0.008333333333333333</v>
      </c>
      <c r="P13" s="24">
        <f t="shared" si="3"/>
        <v>0</v>
      </c>
      <c r="Q13" s="6">
        <f t="shared" si="4"/>
        <v>0.008333333333333333</v>
      </c>
      <c r="R13" s="6"/>
      <c r="S13" s="6">
        <f t="shared" si="5"/>
        <v>-0.008333333333333333</v>
      </c>
      <c r="T13" s="6">
        <f t="shared" si="6"/>
        <v>-0.008333333333333333</v>
      </c>
      <c r="U13" s="24">
        <f t="shared" si="7"/>
        <v>0</v>
      </c>
      <c r="V13" s="6">
        <f t="shared" si="8"/>
        <v>-0.008333333333333333</v>
      </c>
      <c r="W13" s="6">
        <f t="shared" si="9"/>
        <v>-0.008333333333333333</v>
      </c>
      <c r="X13" s="24">
        <f t="shared" si="10"/>
        <v>0</v>
      </c>
      <c r="Z13" s="3">
        <f t="shared" si="19"/>
        <v>0</v>
      </c>
      <c r="AA13">
        <f t="shared" si="11"/>
      </c>
      <c r="AB13" t="str">
        <f t="shared" si="12"/>
        <v>Løpsnavn </v>
      </c>
      <c r="AC13" t="str">
        <f t="shared" si="13"/>
        <v>. Plass med tiden  </v>
      </c>
      <c r="AD13" s="14">
        <f t="shared" si="14"/>
        <v>-0.008333333333333333</v>
      </c>
      <c r="AE13" t="str">
        <f t="shared" si="20"/>
        <v> - km C, Senior</v>
      </c>
      <c r="AF13" t="str">
        <f t="shared" si="15"/>
        <v>dato og år</v>
      </c>
      <c r="AG13" t="str">
        <f t="shared" si="16"/>
        <v>x</v>
      </c>
      <c r="AI13">
        <f t="shared" si="17"/>
        <v>120</v>
      </c>
      <c r="AM13">
        <f t="shared" si="18"/>
        <v>150</v>
      </c>
      <c r="AQ13">
        <v>6</v>
      </c>
    </row>
    <row r="14" spans="1:43" ht="20.25" customHeight="1">
      <c r="A14" s="19"/>
      <c r="B14" s="19"/>
      <c r="C14" s="19"/>
      <c r="D14" s="19"/>
      <c r="E14" s="20"/>
      <c r="F14" s="19" t="s">
        <v>18</v>
      </c>
      <c r="G14" s="20" t="s">
        <v>13</v>
      </c>
      <c r="H14" s="20"/>
      <c r="I14" s="21"/>
      <c r="J14" s="19"/>
      <c r="K14" s="19"/>
      <c r="L14" s="6">
        <f aca="true" t="shared" si="21" ref="L14:L45">SUM(L13+L$4)</f>
        <v>0.009722222222222222</v>
      </c>
      <c r="M14" s="6"/>
      <c r="N14" s="6">
        <f aca="true" t="shared" si="22" ref="N14:N71">SUM(M14-L14)</f>
        <v>-0.009722222222222222</v>
      </c>
      <c r="O14" s="6">
        <f aca="true" t="shared" si="23" ref="O14:O71">IF($A14=1,0,N14-N13+O13)</f>
        <v>-0.009722222222222222</v>
      </c>
      <c r="P14" s="24">
        <f aca="true" t="shared" si="24" ref="P14:P71">SUM(C14/(N14*24))</f>
        <v>0</v>
      </c>
      <c r="Q14" s="6">
        <f aca="true" t="shared" si="25" ref="Q14:Q71">SUM(Q13+Q$4)</f>
        <v>0.009722222222222222</v>
      </c>
      <c r="R14" s="6"/>
      <c r="S14" s="6">
        <f aca="true" t="shared" si="26" ref="S14:S71">SUM(R14-Q14)</f>
        <v>-0.009722222222222222</v>
      </c>
      <c r="T14" s="6">
        <f aca="true" t="shared" si="27" ref="T14:T71">IF($A14=1,0,S14-S13+T13)</f>
        <v>-0.009722222222222222</v>
      </c>
      <c r="U14" s="24">
        <f aca="true" t="shared" si="28" ref="U14:U71">SUM(C14/(S14*24))</f>
        <v>0</v>
      </c>
      <c r="V14" s="6">
        <f aca="true" t="shared" si="29" ref="V14:V71">IF(R14=R$5,N14,N14+S14)</f>
        <v>-0.009722222222222222</v>
      </c>
      <c r="W14" s="6">
        <f aca="true" t="shared" si="30" ref="W14:W71">IF($A14=1,0,V14-V13+W13)</f>
        <v>-0.009722222222222222</v>
      </c>
      <c r="X14" s="24">
        <f aca="true" t="shared" si="31" ref="X14:X39">IF(N14=R$5,U14,((C14*2)/(V14*24)))</f>
        <v>0</v>
      </c>
      <c r="Z14" s="3">
        <f t="shared" si="19"/>
        <v>0</v>
      </c>
      <c r="AA14">
        <f t="shared" si="11"/>
      </c>
      <c r="AB14" t="str">
        <f t="shared" si="12"/>
        <v>Løpsnavn </v>
      </c>
      <c r="AC14" t="str">
        <f t="shared" si="13"/>
        <v>. Plass med tiden  </v>
      </c>
      <c r="AD14" s="14">
        <f t="shared" si="14"/>
        <v>-0.009722222222222222</v>
      </c>
      <c r="AE14" t="str">
        <f t="shared" si="20"/>
        <v> - km C, Senior</v>
      </c>
      <c r="AF14" t="str">
        <f t="shared" si="15"/>
        <v>dato og år</v>
      </c>
      <c r="AG14" t="str">
        <f t="shared" si="16"/>
        <v>x</v>
      </c>
      <c r="AI14">
        <f t="shared" si="17"/>
        <v>120</v>
      </c>
      <c r="AM14">
        <f t="shared" si="18"/>
        <v>150</v>
      </c>
      <c r="AQ14">
        <v>7</v>
      </c>
    </row>
    <row r="15" spans="1:43" ht="20.25" customHeight="1">
      <c r="A15" s="19"/>
      <c r="B15" s="19"/>
      <c r="C15" s="19"/>
      <c r="D15" s="19"/>
      <c r="E15" s="20"/>
      <c r="F15" s="19" t="s">
        <v>18</v>
      </c>
      <c r="G15" s="20" t="s">
        <v>13</v>
      </c>
      <c r="H15" s="20"/>
      <c r="I15" s="21"/>
      <c r="J15" s="19"/>
      <c r="K15" s="19"/>
      <c r="L15" s="6">
        <f t="shared" si="21"/>
        <v>0.011111111111111112</v>
      </c>
      <c r="M15" s="6"/>
      <c r="N15" s="6">
        <f t="shared" si="22"/>
        <v>-0.011111111111111112</v>
      </c>
      <c r="O15" s="6">
        <f t="shared" si="23"/>
        <v>-0.011111111111111112</v>
      </c>
      <c r="P15" s="24">
        <f t="shared" si="24"/>
        <v>0</v>
      </c>
      <c r="Q15" s="6">
        <f t="shared" si="25"/>
        <v>0.011111111111111112</v>
      </c>
      <c r="R15" s="6"/>
      <c r="S15" s="6">
        <f t="shared" si="26"/>
        <v>-0.011111111111111112</v>
      </c>
      <c r="T15" s="6">
        <f t="shared" si="27"/>
        <v>-0.011111111111111112</v>
      </c>
      <c r="U15" s="24">
        <f t="shared" si="28"/>
        <v>0</v>
      </c>
      <c r="V15" s="6">
        <f t="shared" si="29"/>
        <v>-0.011111111111111112</v>
      </c>
      <c r="W15" s="6">
        <f t="shared" si="30"/>
        <v>-0.011111111111111112</v>
      </c>
      <c r="X15" s="24">
        <f t="shared" si="31"/>
        <v>0</v>
      </c>
      <c r="Z15" s="3">
        <f t="shared" si="19"/>
        <v>0</v>
      </c>
      <c r="AA15">
        <f t="shared" si="11"/>
      </c>
      <c r="AB15" t="str">
        <f t="shared" si="12"/>
        <v>Løpsnavn </v>
      </c>
      <c r="AC15" t="str">
        <f t="shared" si="13"/>
        <v>. Plass med tiden  </v>
      </c>
      <c r="AD15" s="14">
        <f t="shared" si="14"/>
        <v>-0.011111111111111112</v>
      </c>
      <c r="AE15" t="str">
        <f t="shared" si="20"/>
        <v> - km C, Senior</v>
      </c>
      <c r="AF15" t="str">
        <f t="shared" si="15"/>
        <v>dato og år</v>
      </c>
      <c r="AG15" t="str">
        <f t="shared" si="16"/>
        <v>x</v>
      </c>
      <c r="AI15">
        <f t="shared" si="17"/>
        <v>120</v>
      </c>
      <c r="AM15">
        <f t="shared" si="18"/>
        <v>150</v>
      </c>
      <c r="AQ15">
        <v>8</v>
      </c>
    </row>
    <row r="16" spans="1:43" ht="20.25" customHeight="1">
      <c r="A16" s="19"/>
      <c r="B16" s="19"/>
      <c r="C16" s="19"/>
      <c r="D16" s="19"/>
      <c r="E16" s="20"/>
      <c r="F16" s="19" t="s">
        <v>18</v>
      </c>
      <c r="G16" s="20" t="s">
        <v>13</v>
      </c>
      <c r="H16" s="20"/>
      <c r="I16" s="21"/>
      <c r="J16" s="19"/>
      <c r="K16" s="19"/>
      <c r="L16" s="6">
        <f t="shared" si="21"/>
        <v>0.0125</v>
      </c>
      <c r="M16" s="6"/>
      <c r="N16" s="6">
        <f t="shared" si="22"/>
        <v>-0.0125</v>
      </c>
      <c r="O16" s="6">
        <f t="shared" si="23"/>
        <v>-0.0125</v>
      </c>
      <c r="P16" s="24">
        <f t="shared" si="24"/>
        <v>0</v>
      </c>
      <c r="Q16" s="6">
        <f t="shared" si="25"/>
        <v>0.0125</v>
      </c>
      <c r="R16" s="6"/>
      <c r="S16" s="6">
        <f t="shared" si="26"/>
        <v>-0.0125</v>
      </c>
      <c r="T16" s="6">
        <f t="shared" si="27"/>
        <v>-0.0125</v>
      </c>
      <c r="U16" s="24">
        <f t="shared" si="28"/>
        <v>0</v>
      </c>
      <c r="V16" s="6">
        <f t="shared" si="29"/>
        <v>-0.0125</v>
      </c>
      <c r="W16" s="6">
        <f t="shared" si="30"/>
        <v>-0.0125</v>
      </c>
      <c r="X16" s="24">
        <f t="shared" si="31"/>
        <v>0</v>
      </c>
      <c r="Z16" s="3">
        <f t="shared" si="19"/>
        <v>0</v>
      </c>
      <c r="AA16">
        <f t="shared" si="11"/>
      </c>
      <c r="AB16" t="str">
        <f t="shared" si="12"/>
        <v>Løpsnavn </v>
      </c>
      <c r="AC16" t="str">
        <f t="shared" si="13"/>
        <v>. Plass med tiden  </v>
      </c>
      <c r="AD16" s="14">
        <f t="shared" si="14"/>
        <v>-0.0125</v>
      </c>
      <c r="AE16" t="str">
        <f t="shared" si="20"/>
        <v> - km C, Senior</v>
      </c>
      <c r="AF16" t="str">
        <f t="shared" si="15"/>
        <v>dato og år</v>
      </c>
      <c r="AG16" t="str">
        <f t="shared" si="16"/>
        <v>x</v>
      </c>
      <c r="AI16">
        <f t="shared" si="17"/>
        <v>120</v>
      </c>
      <c r="AM16">
        <f t="shared" si="18"/>
        <v>150</v>
      </c>
      <c r="AQ16">
        <v>9</v>
      </c>
    </row>
    <row r="17" spans="1:43" ht="20.25" customHeight="1">
      <c r="A17" s="19"/>
      <c r="B17" s="19"/>
      <c r="C17" s="19"/>
      <c r="D17" s="19"/>
      <c r="E17" s="20"/>
      <c r="F17" s="19" t="s">
        <v>18</v>
      </c>
      <c r="G17" s="20" t="s">
        <v>13</v>
      </c>
      <c r="H17" s="20"/>
      <c r="I17" s="21"/>
      <c r="J17" s="19"/>
      <c r="K17" s="19"/>
      <c r="L17" s="6">
        <f t="shared" si="21"/>
        <v>0.01388888888888889</v>
      </c>
      <c r="M17" s="6"/>
      <c r="N17" s="6">
        <f t="shared" si="22"/>
        <v>-0.01388888888888889</v>
      </c>
      <c r="O17" s="6">
        <f t="shared" si="23"/>
        <v>-0.01388888888888889</v>
      </c>
      <c r="P17" s="24">
        <f t="shared" si="24"/>
        <v>0</v>
      </c>
      <c r="Q17" s="6">
        <f t="shared" si="25"/>
        <v>0.01388888888888889</v>
      </c>
      <c r="R17" s="6"/>
      <c r="S17" s="6">
        <f t="shared" si="26"/>
        <v>-0.01388888888888889</v>
      </c>
      <c r="T17" s="6">
        <f t="shared" si="27"/>
        <v>-0.01388888888888889</v>
      </c>
      <c r="U17" s="24">
        <f t="shared" si="28"/>
        <v>0</v>
      </c>
      <c r="V17" s="6">
        <f t="shared" si="29"/>
        <v>-0.01388888888888889</v>
      </c>
      <c r="W17" s="6">
        <f t="shared" si="30"/>
        <v>-0.01388888888888889</v>
      </c>
      <c r="X17" s="24">
        <f t="shared" si="31"/>
        <v>0</v>
      </c>
      <c r="Z17" s="3">
        <f t="shared" si="19"/>
        <v>0</v>
      </c>
      <c r="AA17">
        <f t="shared" si="11"/>
      </c>
      <c r="AB17" t="str">
        <f t="shared" si="12"/>
        <v>Løpsnavn </v>
      </c>
      <c r="AC17" t="str">
        <f t="shared" si="13"/>
        <v>. Plass med tiden  </v>
      </c>
      <c r="AD17" s="14">
        <f t="shared" si="14"/>
        <v>-0.01388888888888889</v>
      </c>
      <c r="AE17" t="str">
        <f t="shared" si="20"/>
        <v> - km C, Senior</v>
      </c>
      <c r="AF17" t="str">
        <f t="shared" si="15"/>
        <v>dato og år</v>
      </c>
      <c r="AG17" t="str">
        <f t="shared" si="16"/>
        <v>x</v>
      </c>
      <c r="AI17">
        <f t="shared" si="17"/>
        <v>120</v>
      </c>
      <c r="AM17">
        <f t="shared" si="18"/>
        <v>150</v>
      </c>
      <c r="AQ17">
        <v>10</v>
      </c>
    </row>
    <row r="18" spans="1:43" ht="20.25" customHeight="1">
      <c r="A18" s="19"/>
      <c r="B18" s="19"/>
      <c r="C18" s="19"/>
      <c r="D18" s="19"/>
      <c r="E18" s="20"/>
      <c r="F18" s="19" t="s">
        <v>18</v>
      </c>
      <c r="G18" s="20" t="s">
        <v>13</v>
      </c>
      <c r="H18" s="20"/>
      <c r="I18" s="21"/>
      <c r="J18" s="19"/>
      <c r="K18" s="19"/>
      <c r="L18" s="6">
        <f t="shared" si="21"/>
        <v>0.015277777777777779</v>
      </c>
      <c r="M18" s="6"/>
      <c r="N18" s="6">
        <f t="shared" si="22"/>
        <v>-0.015277777777777779</v>
      </c>
      <c r="O18" s="6">
        <f t="shared" si="23"/>
        <v>-0.015277777777777779</v>
      </c>
      <c r="P18" s="24">
        <f t="shared" si="24"/>
        <v>0</v>
      </c>
      <c r="Q18" s="6">
        <f t="shared" si="25"/>
        <v>0.015277777777777779</v>
      </c>
      <c r="R18" s="6"/>
      <c r="S18" s="6">
        <f t="shared" si="26"/>
        <v>-0.015277777777777779</v>
      </c>
      <c r="T18" s="6">
        <f t="shared" si="27"/>
        <v>-0.015277777777777779</v>
      </c>
      <c r="U18" s="24">
        <f t="shared" si="28"/>
        <v>0</v>
      </c>
      <c r="V18" s="6">
        <f t="shared" si="29"/>
        <v>-0.015277777777777779</v>
      </c>
      <c r="W18" s="6">
        <f t="shared" si="30"/>
        <v>-0.015277777777777779</v>
      </c>
      <c r="X18" s="24">
        <f t="shared" si="31"/>
        <v>0</v>
      </c>
      <c r="Z18" s="3">
        <f t="shared" si="19"/>
        <v>0</v>
      </c>
      <c r="AA18">
        <f t="shared" si="11"/>
      </c>
      <c r="AB18" t="str">
        <f t="shared" si="12"/>
        <v>Løpsnavn </v>
      </c>
      <c r="AC18" t="str">
        <f t="shared" si="13"/>
        <v>. Plass med tiden  </v>
      </c>
      <c r="AD18" s="14">
        <f t="shared" si="14"/>
        <v>-0.015277777777777779</v>
      </c>
      <c r="AE18" t="str">
        <f t="shared" si="20"/>
        <v> - km C, Senior</v>
      </c>
      <c r="AF18" t="str">
        <f t="shared" si="15"/>
        <v>dato og år</v>
      </c>
      <c r="AG18" t="str">
        <f t="shared" si="16"/>
        <v>x</v>
      </c>
      <c r="AI18">
        <f t="shared" si="17"/>
        <v>120</v>
      </c>
      <c r="AM18">
        <f t="shared" si="18"/>
        <v>150</v>
      </c>
      <c r="AQ18">
        <v>11</v>
      </c>
    </row>
    <row r="19" spans="1:43" ht="20.25" customHeight="1">
      <c r="A19" s="19"/>
      <c r="B19" s="19"/>
      <c r="C19" s="19"/>
      <c r="D19" s="19"/>
      <c r="E19" s="20"/>
      <c r="F19" s="19" t="s">
        <v>18</v>
      </c>
      <c r="G19" s="20" t="s">
        <v>13</v>
      </c>
      <c r="H19" s="20"/>
      <c r="I19" s="21"/>
      <c r="J19" s="19"/>
      <c r="K19" s="19"/>
      <c r="L19" s="6">
        <f t="shared" si="21"/>
        <v>0.016666666666666666</v>
      </c>
      <c r="M19" s="6"/>
      <c r="N19" s="6">
        <f t="shared" si="22"/>
        <v>-0.016666666666666666</v>
      </c>
      <c r="O19" s="6">
        <f t="shared" si="23"/>
        <v>-0.016666666666666666</v>
      </c>
      <c r="P19" s="24">
        <f t="shared" si="24"/>
        <v>0</v>
      </c>
      <c r="Q19" s="6">
        <f t="shared" si="25"/>
        <v>0.016666666666666666</v>
      </c>
      <c r="R19" s="6"/>
      <c r="S19" s="6">
        <f t="shared" si="26"/>
        <v>-0.016666666666666666</v>
      </c>
      <c r="T19" s="6">
        <f t="shared" si="27"/>
        <v>-0.016666666666666666</v>
      </c>
      <c r="U19" s="24">
        <f t="shared" si="28"/>
        <v>0</v>
      </c>
      <c r="V19" s="6">
        <f t="shared" si="29"/>
        <v>-0.016666666666666666</v>
      </c>
      <c r="W19" s="6">
        <f t="shared" si="30"/>
        <v>-0.016666666666666666</v>
      </c>
      <c r="X19" s="24">
        <f t="shared" si="31"/>
        <v>0</v>
      </c>
      <c r="Z19" s="3">
        <f t="shared" si="19"/>
        <v>0</v>
      </c>
      <c r="AA19">
        <f t="shared" si="11"/>
      </c>
      <c r="AB19" t="str">
        <f t="shared" si="12"/>
        <v>Løpsnavn </v>
      </c>
      <c r="AC19" t="str">
        <f t="shared" si="13"/>
        <v>. Plass med tiden  </v>
      </c>
      <c r="AD19" s="14">
        <f t="shared" si="14"/>
        <v>-0.016666666666666666</v>
      </c>
      <c r="AE19" t="str">
        <f t="shared" si="20"/>
        <v> - km C, Senior</v>
      </c>
      <c r="AF19" t="str">
        <f t="shared" si="15"/>
        <v>dato og år</v>
      </c>
      <c r="AG19" t="str">
        <f t="shared" si="16"/>
        <v>x</v>
      </c>
      <c r="AI19">
        <f t="shared" si="17"/>
        <v>120</v>
      </c>
      <c r="AM19">
        <f t="shared" si="18"/>
        <v>150</v>
      </c>
      <c r="AQ19">
        <v>12</v>
      </c>
    </row>
    <row r="20" spans="1:43" ht="20.25" customHeight="1">
      <c r="A20" s="19"/>
      <c r="B20" s="19"/>
      <c r="C20" s="19"/>
      <c r="D20" s="19"/>
      <c r="E20" s="20"/>
      <c r="F20" s="19" t="s">
        <v>18</v>
      </c>
      <c r="G20" s="20" t="s">
        <v>13</v>
      </c>
      <c r="H20" s="20"/>
      <c r="I20" s="21"/>
      <c r="J20" s="19"/>
      <c r="K20" s="19"/>
      <c r="L20" s="6">
        <f t="shared" si="21"/>
        <v>0.018055555555555554</v>
      </c>
      <c r="M20" s="6"/>
      <c r="N20" s="6">
        <f t="shared" si="22"/>
        <v>-0.018055555555555554</v>
      </c>
      <c r="O20" s="6">
        <f t="shared" si="23"/>
        <v>-0.018055555555555554</v>
      </c>
      <c r="P20" s="24">
        <f t="shared" si="24"/>
        <v>0</v>
      </c>
      <c r="Q20" s="6">
        <f t="shared" si="25"/>
        <v>0.018055555555555554</v>
      </c>
      <c r="R20" s="6"/>
      <c r="S20" s="6">
        <f t="shared" si="26"/>
        <v>-0.018055555555555554</v>
      </c>
      <c r="T20" s="6">
        <f t="shared" si="27"/>
        <v>-0.018055555555555554</v>
      </c>
      <c r="U20" s="24">
        <f t="shared" si="28"/>
        <v>0</v>
      </c>
      <c r="V20" s="6">
        <f t="shared" si="29"/>
        <v>-0.018055555555555554</v>
      </c>
      <c r="W20" s="6">
        <f t="shared" si="30"/>
        <v>-0.018055555555555554</v>
      </c>
      <c r="X20" s="24">
        <f t="shared" si="31"/>
        <v>0</v>
      </c>
      <c r="Z20" s="3">
        <f t="shared" si="19"/>
        <v>0</v>
      </c>
      <c r="AA20">
        <f t="shared" si="11"/>
      </c>
      <c r="AB20" t="str">
        <f t="shared" si="12"/>
        <v>Løpsnavn </v>
      </c>
      <c r="AC20" t="str">
        <f t="shared" si="13"/>
        <v>. Plass med tiden  </v>
      </c>
      <c r="AD20" s="14">
        <f t="shared" si="14"/>
        <v>-0.018055555555555554</v>
      </c>
      <c r="AE20" t="str">
        <f t="shared" si="20"/>
        <v> - km C, Senior</v>
      </c>
      <c r="AF20" t="str">
        <f t="shared" si="15"/>
        <v>dato og år</v>
      </c>
      <c r="AG20" t="str">
        <f t="shared" si="16"/>
        <v>x</v>
      </c>
      <c r="AI20">
        <f t="shared" si="17"/>
        <v>120</v>
      </c>
      <c r="AM20">
        <f t="shared" si="18"/>
        <v>150</v>
      </c>
      <c r="AQ20">
        <v>13</v>
      </c>
    </row>
    <row r="21" spans="1:43" ht="20.25" customHeight="1">
      <c r="A21" s="19"/>
      <c r="B21" s="19"/>
      <c r="C21" s="19"/>
      <c r="D21" s="19"/>
      <c r="E21" s="20"/>
      <c r="F21" s="19" t="s">
        <v>18</v>
      </c>
      <c r="G21" s="20" t="s">
        <v>13</v>
      </c>
      <c r="H21" s="20"/>
      <c r="I21" s="21"/>
      <c r="J21" s="19"/>
      <c r="K21" s="19"/>
      <c r="L21" s="6">
        <f t="shared" si="21"/>
        <v>0.01944444444444444</v>
      </c>
      <c r="M21" s="6"/>
      <c r="N21" s="6">
        <f t="shared" si="22"/>
        <v>-0.01944444444444444</v>
      </c>
      <c r="O21" s="6">
        <f t="shared" si="23"/>
        <v>-0.01944444444444444</v>
      </c>
      <c r="P21" s="24">
        <f t="shared" si="24"/>
        <v>0</v>
      </c>
      <c r="Q21" s="6">
        <f t="shared" si="25"/>
        <v>0.01944444444444444</v>
      </c>
      <c r="R21" s="6"/>
      <c r="S21" s="6">
        <f t="shared" si="26"/>
        <v>-0.01944444444444444</v>
      </c>
      <c r="T21" s="6">
        <f t="shared" si="27"/>
        <v>-0.01944444444444444</v>
      </c>
      <c r="U21" s="24">
        <f t="shared" si="28"/>
        <v>0</v>
      </c>
      <c r="V21" s="6">
        <f t="shared" si="29"/>
        <v>-0.01944444444444444</v>
      </c>
      <c r="W21" s="6">
        <f t="shared" si="30"/>
        <v>-0.01944444444444444</v>
      </c>
      <c r="X21" s="24">
        <f t="shared" si="31"/>
        <v>0</v>
      </c>
      <c r="Z21" s="3">
        <f t="shared" si="19"/>
        <v>0</v>
      </c>
      <c r="AA21">
        <f t="shared" si="11"/>
      </c>
      <c r="AB21" t="str">
        <f t="shared" si="12"/>
        <v>Løpsnavn </v>
      </c>
      <c r="AC21" t="str">
        <f t="shared" si="13"/>
        <v>. Plass med tiden  </v>
      </c>
      <c r="AD21" s="14">
        <f t="shared" si="14"/>
        <v>-0.01944444444444444</v>
      </c>
      <c r="AE21" t="str">
        <f t="shared" si="20"/>
        <v> - km C, Senior</v>
      </c>
      <c r="AF21" t="str">
        <f t="shared" si="15"/>
        <v>dato og år</v>
      </c>
      <c r="AG21" t="str">
        <f t="shared" si="16"/>
        <v>x</v>
      </c>
      <c r="AI21">
        <f t="shared" si="17"/>
        <v>120</v>
      </c>
      <c r="AM21">
        <f t="shared" si="18"/>
        <v>150</v>
      </c>
      <c r="AQ21">
        <v>14</v>
      </c>
    </row>
    <row r="22" spans="1:43" ht="20.25" customHeight="1">
      <c r="A22" s="19"/>
      <c r="B22" s="19"/>
      <c r="C22" s="19"/>
      <c r="D22" s="19"/>
      <c r="E22" s="20"/>
      <c r="F22" s="19" t="s">
        <v>18</v>
      </c>
      <c r="G22" s="20" t="s">
        <v>13</v>
      </c>
      <c r="H22" s="20"/>
      <c r="I22" s="21"/>
      <c r="J22" s="19"/>
      <c r="K22" s="19"/>
      <c r="L22" s="6">
        <f t="shared" si="21"/>
        <v>0.02083333333333333</v>
      </c>
      <c r="M22" s="6"/>
      <c r="N22" s="6">
        <f t="shared" si="22"/>
        <v>-0.02083333333333333</v>
      </c>
      <c r="O22" s="6">
        <f t="shared" si="23"/>
        <v>-0.02083333333333333</v>
      </c>
      <c r="P22" s="24">
        <f t="shared" si="24"/>
        <v>0</v>
      </c>
      <c r="Q22" s="6">
        <f t="shared" si="25"/>
        <v>0.02083333333333333</v>
      </c>
      <c r="R22" s="6"/>
      <c r="S22" s="6">
        <f t="shared" si="26"/>
        <v>-0.02083333333333333</v>
      </c>
      <c r="T22" s="6">
        <f t="shared" si="27"/>
        <v>-0.02083333333333333</v>
      </c>
      <c r="U22" s="24">
        <f t="shared" si="28"/>
        <v>0</v>
      </c>
      <c r="V22" s="6">
        <f t="shared" si="29"/>
        <v>-0.02083333333333333</v>
      </c>
      <c r="W22" s="6">
        <f t="shared" si="30"/>
        <v>-0.02083333333333333</v>
      </c>
      <c r="X22" s="24">
        <f t="shared" si="31"/>
        <v>0</v>
      </c>
      <c r="Z22" s="3">
        <f t="shared" si="19"/>
        <v>0</v>
      </c>
      <c r="AA22">
        <f t="shared" si="11"/>
      </c>
      <c r="AB22" t="str">
        <f t="shared" si="12"/>
        <v>Løpsnavn </v>
      </c>
      <c r="AC22" t="str">
        <f t="shared" si="13"/>
        <v>. Plass med tiden  </v>
      </c>
      <c r="AD22" s="14">
        <f t="shared" si="14"/>
        <v>-0.02083333333333333</v>
      </c>
      <c r="AE22" t="str">
        <f t="shared" si="20"/>
        <v> - km C, Senior</v>
      </c>
      <c r="AF22" t="str">
        <f t="shared" si="15"/>
        <v>dato og år</v>
      </c>
      <c r="AG22" t="str">
        <f t="shared" si="16"/>
        <v>x</v>
      </c>
      <c r="AI22">
        <f t="shared" si="17"/>
        <v>120</v>
      </c>
      <c r="AM22">
        <f t="shared" si="18"/>
        <v>150</v>
      </c>
      <c r="AQ22">
        <v>15</v>
      </c>
    </row>
    <row r="23" spans="1:43" ht="20.25" customHeight="1">
      <c r="A23" s="19"/>
      <c r="B23" s="19"/>
      <c r="C23" s="19"/>
      <c r="D23" s="19"/>
      <c r="E23" s="20"/>
      <c r="F23" s="19" t="s">
        <v>18</v>
      </c>
      <c r="G23" s="20" t="s">
        <v>13</v>
      </c>
      <c r="H23" s="20"/>
      <c r="I23" s="21"/>
      <c r="J23" s="19"/>
      <c r="K23" s="19"/>
      <c r="L23" s="6">
        <f t="shared" si="21"/>
        <v>0.022222222222222216</v>
      </c>
      <c r="M23" s="6"/>
      <c r="N23" s="6">
        <f t="shared" si="22"/>
        <v>-0.022222222222222216</v>
      </c>
      <c r="O23" s="6">
        <f t="shared" si="23"/>
        <v>-0.022222222222222216</v>
      </c>
      <c r="P23" s="24">
        <f t="shared" si="24"/>
        <v>0</v>
      </c>
      <c r="Q23" s="6">
        <f t="shared" si="25"/>
        <v>0.022222222222222216</v>
      </c>
      <c r="R23" s="6"/>
      <c r="S23" s="6">
        <f t="shared" si="26"/>
        <v>-0.022222222222222216</v>
      </c>
      <c r="T23" s="6">
        <f t="shared" si="27"/>
        <v>-0.022222222222222216</v>
      </c>
      <c r="U23" s="24">
        <f t="shared" si="28"/>
        <v>0</v>
      </c>
      <c r="V23" s="6">
        <f t="shared" si="29"/>
        <v>-0.022222222222222216</v>
      </c>
      <c r="W23" s="6">
        <f t="shared" si="30"/>
        <v>-0.022222222222222216</v>
      </c>
      <c r="X23" s="24">
        <f t="shared" si="31"/>
        <v>0</v>
      </c>
      <c r="Z23" s="3">
        <f t="shared" si="19"/>
        <v>0</v>
      </c>
      <c r="AA23">
        <f t="shared" si="11"/>
      </c>
      <c r="AB23" t="str">
        <f t="shared" si="12"/>
        <v>Løpsnavn </v>
      </c>
      <c r="AC23" t="str">
        <f t="shared" si="13"/>
        <v>. Plass med tiden  </v>
      </c>
      <c r="AD23" s="14">
        <f t="shared" si="14"/>
        <v>-0.022222222222222216</v>
      </c>
      <c r="AE23" t="str">
        <f t="shared" si="20"/>
        <v> - km C, Senior</v>
      </c>
      <c r="AF23" t="str">
        <f t="shared" si="15"/>
        <v>dato og år</v>
      </c>
      <c r="AG23" t="str">
        <f t="shared" si="16"/>
        <v>x</v>
      </c>
      <c r="AI23">
        <f t="shared" si="17"/>
        <v>120</v>
      </c>
      <c r="AM23">
        <f t="shared" si="18"/>
        <v>150</v>
      </c>
      <c r="AQ23">
        <v>16</v>
      </c>
    </row>
    <row r="24" spans="1:43" ht="20.25" customHeight="1">
      <c r="A24" s="19"/>
      <c r="B24" s="19"/>
      <c r="C24" s="19"/>
      <c r="D24" s="19"/>
      <c r="E24" s="20"/>
      <c r="F24" s="19" t="s">
        <v>18</v>
      </c>
      <c r="G24" s="20" t="s">
        <v>13</v>
      </c>
      <c r="H24" s="20"/>
      <c r="I24" s="21"/>
      <c r="J24" s="19"/>
      <c r="K24" s="19"/>
      <c r="L24" s="6">
        <f t="shared" si="21"/>
        <v>0.023611111111111104</v>
      </c>
      <c r="M24" s="6"/>
      <c r="N24" s="6">
        <f t="shared" si="22"/>
        <v>-0.023611111111111104</v>
      </c>
      <c r="O24" s="6">
        <f t="shared" si="23"/>
        <v>-0.023611111111111104</v>
      </c>
      <c r="P24" s="24">
        <f t="shared" si="24"/>
        <v>0</v>
      </c>
      <c r="Q24" s="6">
        <f t="shared" si="25"/>
        <v>0.023611111111111104</v>
      </c>
      <c r="R24" s="6"/>
      <c r="S24" s="6">
        <f t="shared" si="26"/>
        <v>-0.023611111111111104</v>
      </c>
      <c r="T24" s="6">
        <f t="shared" si="27"/>
        <v>-0.023611111111111104</v>
      </c>
      <c r="U24" s="24">
        <f t="shared" si="28"/>
        <v>0</v>
      </c>
      <c r="V24" s="6">
        <f t="shared" si="29"/>
        <v>-0.023611111111111104</v>
      </c>
      <c r="W24" s="6">
        <f t="shared" si="30"/>
        <v>-0.023611111111111104</v>
      </c>
      <c r="X24" s="24">
        <f t="shared" si="31"/>
        <v>0</v>
      </c>
      <c r="Z24" s="3">
        <f t="shared" si="19"/>
        <v>0</v>
      </c>
      <c r="AA24">
        <f t="shared" si="11"/>
      </c>
      <c r="AB24" t="str">
        <f t="shared" si="12"/>
        <v>Løpsnavn </v>
      </c>
      <c r="AC24" t="str">
        <f t="shared" si="13"/>
        <v>. Plass med tiden  </v>
      </c>
      <c r="AD24" s="14">
        <f t="shared" si="14"/>
        <v>-0.023611111111111104</v>
      </c>
      <c r="AE24" t="str">
        <f t="shared" si="20"/>
        <v> - km C, Senior</v>
      </c>
      <c r="AF24" t="str">
        <f t="shared" si="15"/>
        <v>dato og år</v>
      </c>
      <c r="AG24" t="str">
        <f t="shared" si="16"/>
        <v>x</v>
      </c>
      <c r="AI24">
        <f t="shared" si="17"/>
        <v>120</v>
      </c>
      <c r="AM24">
        <f t="shared" si="18"/>
        <v>150</v>
      </c>
      <c r="AQ24">
        <v>17</v>
      </c>
    </row>
    <row r="25" spans="1:43" ht="20.25" customHeight="1">
      <c r="A25" s="19"/>
      <c r="B25" s="19"/>
      <c r="C25" s="19"/>
      <c r="D25" s="19"/>
      <c r="E25" s="20"/>
      <c r="F25" s="19" t="s">
        <v>18</v>
      </c>
      <c r="G25" s="20" t="s">
        <v>13</v>
      </c>
      <c r="H25" s="20"/>
      <c r="I25" s="21"/>
      <c r="J25" s="19"/>
      <c r="K25" s="19"/>
      <c r="L25" s="6">
        <f t="shared" si="21"/>
        <v>0.02499999999999999</v>
      </c>
      <c r="M25" s="6"/>
      <c r="N25" s="6">
        <f t="shared" si="22"/>
        <v>-0.02499999999999999</v>
      </c>
      <c r="O25" s="6">
        <f t="shared" si="23"/>
        <v>-0.02499999999999999</v>
      </c>
      <c r="P25" s="24">
        <f t="shared" si="24"/>
        <v>0</v>
      </c>
      <c r="Q25" s="6">
        <f t="shared" si="25"/>
        <v>0.02499999999999999</v>
      </c>
      <c r="R25" s="6"/>
      <c r="S25" s="6">
        <f t="shared" si="26"/>
        <v>-0.02499999999999999</v>
      </c>
      <c r="T25" s="6">
        <f t="shared" si="27"/>
        <v>-0.02499999999999999</v>
      </c>
      <c r="U25" s="24">
        <f t="shared" si="28"/>
        <v>0</v>
      </c>
      <c r="V25" s="6">
        <f t="shared" si="29"/>
        <v>-0.02499999999999999</v>
      </c>
      <c r="W25" s="6">
        <f t="shared" si="30"/>
        <v>-0.02499999999999999</v>
      </c>
      <c r="X25" s="24">
        <f t="shared" si="31"/>
        <v>0</v>
      </c>
      <c r="Z25" s="3">
        <f t="shared" si="19"/>
        <v>0</v>
      </c>
      <c r="AA25">
        <f t="shared" si="11"/>
      </c>
      <c r="AB25" t="str">
        <f t="shared" si="12"/>
        <v>Løpsnavn </v>
      </c>
      <c r="AC25" t="str">
        <f t="shared" si="13"/>
        <v>. Plass med tiden  </v>
      </c>
      <c r="AD25" s="14">
        <f t="shared" si="14"/>
        <v>-0.02499999999999999</v>
      </c>
      <c r="AE25" t="str">
        <f t="shared" si="20"/>
        <v> - km C, Senior</v>
      </c>
      <c r="AF25" t="str">
        <f t="shared" si="15"/>
        <v>dato og år</v>
      </c>
      <c r="AG25" t="str">
        <f t="shared" si="16"/>
        <v>x</v>
      </c>
      <c r="AI25">
        <f t="shared" si="17"/>
        <v>120</v>
      </c>
      <c r="AM25">
        <f t="shared" si="18"/>
        <v>150</v>
      </c>
      <c r="AQ25">
        <v>18</v>
      </c>
    </row>
    <row r="26" spans="1:43" ht="20.25" customHeight="1">
      <c r="A26" s="19"/>
      <c r="B26" s="19"/>
      <c r="C26" s="19"/>
      <c r="D26" s="19"/>
      <c r="E26" s="20"/>
      <c r="F26" s="19" t="s">
        <v>18</v>
      </c>
      <c r="G26" s="20" t="s">
        <v>13</v>
      </c>
      <c r="H26" s="20"/>
      <c r="I26" s="21"/>
      <c r="J26" s="19"/>
      <c r="K26" s="19"/>
      <c r="L26" s="6">
        <f t="shared" si="21"/>
        <v>0.02638888888888888</v>
      </c>
      <c r="M26" s="6"/>
      <c r="N26" s="6">
        <f t="shared" si="22"/>
        <v>-0.02638888888888888</v>
      </c>
      <c r="O26" s="6">
        <f t="shared" si="23"/>
        <v>-0.02638888888888888</v>
      </c>
      <c r="P26" s="24">
        <f t="shared" si="24"/>
        <v>0</v>
      </c>
      <c r="Q26" s="6">
        <f t="shared" si="25"/>
        <v>0.02638888888888888</v>
      </c>
      <c r="R26" s="6"/>
      <c r="S26" s="6">
        <f t="shared" si="26"/>
        <v>-0.02638888888888888</v>
      </c>
      <c r="T26" s="6">
        <f t="shared" si="27"/>
        <v>-0.02638888888888888</v>
      </c>
      <c r="U26" s="24">
        <f t="shared" si="28"/>
        <v>0</v>
      </c>
      <c r="V26" s="6">
        <f t="shared" si="29"/>
        <v>-0.02638888888888888</v>
      </c>
      <c r="W26" s="6">
        <f t="shared" si="30"/>
        <v>-0.02638888888888888</v>
      </c>
      <c r="X26" s="24">
        <f t="shared" si="31"/>
        <v>0</v>
      </c>
      <c r="Z26" s="3">
        <f t="shared" si="19"/>
        <v>0</v>
      </c>
      <c r="AA26">
        <f t="shared" si="11"/>
      </c>
      <c r="AB26" t="str">
        <f t="shared" si="12"/>
        <v>Løpsnavn </v>
      </c>
      <c r="AC26" t="str">
        <f t="shared" si="13"/>
        <v>. Plass med tiden  </v>
      </c>
      <c r="AD26" s="14">
        <f t="shared" si="14"/>
        <v>-0.02638888888888888</v>
      </c>
      <c r="AE26" t="str">
        <f t="shared" si="20"/>
        <v> - km C, Senior</v>
      </c>
      <c r="AF26" t="str">
        <f t="shared" si="15"/>
        <v>dato og år</v>
      </c>
      <c r="AG26" t="str">
        <f t="shared" si="16"/>
        <v>x</v>
      </c>
      <c r="AI26">
        <f t="shared" si="17"/>
        <v>120</v>
      </c>
      <c r="AM26">
        <f t="shared" si="18"/>
        <v>150</v>
      </c>
      <c r="AQ26">
        <v>19</v>
      </c>
    </row>
    <row r="27" spans="1:43" ht="20.25" customHeight="1">
      <c r="A27" s="19"/>
      <c r="B27" s="19"/>
      <c r="C27" s="19"/>
      <c r="D27" s="19"/>
      <c r="E27" s="20"/>
      <c r="F27" s="19" t="s">
        <v>18</v>
      </c>
      <c r="G27" s="20" t="s">
        <v>13</v>
      </c>
      <c r="H27" s="20"/>
      <c r="I27" s="21"/>
      <c r="J27" s="19"/>
      <c r="K27" s="19"/>
      <c r="L27" s="6">
        <f t="shared" si="21"/>
        <v>0.027777777777777766</v>
      </c>
      <c r="M27" s="6"/>
      <c r="N27" s="6">
        <f t="shared" si="22"/>
        <v>-0.027777777777777766</v>
      </c>
      <c r="O27" s="6">
        <f t="shared" si="23"/>
        <v>-0.027777777777777766</v>
      </c>
      <c r="P27" s="24">
        <f t="shared" si="24"/>
        <v>0</v>
      </c>
      <c r="Q27" s="6">
        <f t="shared" si="25"/>
        <v>0.027777777777777766</v>
      </c>
      <c r="R27" s="6"/>
      <c r="S27" s="6">
        <f t="shared" si="26"/>
        <v>-0.027777777777777766</v>
      </c>
      <c r="T27" s="6">
        <f t="shared" si="27"/>
        <v>-0.027777777777777766</v>
      </c>
      <c r="U27" s="24">
        <f t="shared" si="28"/>
        <v>0</v>
      </c>
      <c r="V27" s="6">
        <f t="shared" si="29"/>
        <v>-0.027777777777777766</v>
      </c>
      <c r="W27" s="6">
        <f t="shared" si="30"/>
        <v>-0.027777777777777766</v>
      </c>
      <c r="X27" s="24">
        <f t="shared" si="31"/>
        <v>0</v>
      </c>
      <c r="Z27" s="3">
        <f t="shared" si="19"/>
        <v>0</v>
      </c>
      <c r="AA27">
        <f t="shared" si="11"/>
      </c>
      <c r="AB27" t="str">
        <f t="shared" si="12"/>
        <v>Løpsnavn </v>
      </c>
      <c r="AC27" t="str">
        <f t="shared" si="13"/>
        <v>. Plass med tiden  </v>
      </c>
      <c r="AD27" s="14">
        <f t="shared" si="14"/>
        <v>-0.027777777777777766</v>
      </c>
      <c r="AE27" t="str">
        <f t="shared" si="20"/>
        <v> - km C, Senior</v>
      </c>
      <c r="AF27" t="str">
        <f t="shared" si="15"/>
        <v>dato og år</v>
      </c>
      <c r="AG27" t="str">
        <f t="shared" si="16"/>
        <v>x</v>
      </c>
      <c r="AI27">
        <f t="shared" si="17"/>
        <v>120</v>
      </c>
      <c r="AM27">
        <f t="shared" si="18"/>
        <v>150</v>
      </c>
      <c r="AQ27">
        <v>20</v>
      </c>
    </row>
    <row r="28" spans="1:43" ht="20.25" customHeight="1">
      <c r="A28" s="19"/>
      <c r="B28" s="19"/>
      <c r="C28" s="19"/>
      <c r="D28" s="19"/>
      <c r="E28" s="20"/>
      <c r="F28" s="19" t="s">
        <v>18</v>
      </c>
      <c r="G28" s="20" t="s">
        <v>13</v>
      </c>
      <c r="H28" s="20"/>
      <c r="I28" s="21"/>
      <c r="J28" s="19"/>
      <c r="K28" s="19"/>
      <c r="L28" s="6">
        <f t="shared" si="21"/>
        <v>0.029166666666666653</v>
      </c>
      <c r="M28" s="6"/>
      <c r="N28" s="6">
        <f t="shared" si="22"/>
        <v>-0.029166666666666653</v>
      </c>
      <c r="O28" s="6">
        <f t="shared" si="23"/>
        <v>-0.029166666666666653</v>
      </c>
      <c r="P28" s="24">
        <f t="shared" si="24"/>
        <v>0</v>
      </c>
      <c r="Q28" s="6">
        <f t="shared" si="25"/>
        <v>0.029166666666666653</v>
      </c>
      <c r="R28" s="6"/>
      <c r="S28" s="6">
        <f t="shared" si="26"/>
        <v>-0.029166666666666653</v>
      </c>
      <c r="T28" s="6">
        <f t="shared" si="27"/>
        <v>-0.029166666666666653</v>
      </c>
      <c r="U28" s="24">
        <f t="shared" si="28"/>
        <v>0</v>
      </c>
      <c r="V28" s="6">
        <f t="shared" si="29"/>
        <v>-0.029166666666666653</v>
      </c>
      <c r="W28" s="6">
        <f t="shared" si="30"/>
        <v>-0.029166666666666653</v>
      </c>
      <c r="X28" s="24">
        <f t="shared" si="31"/>
        <v>0</v>
      </c>
      <c r="Z28" s="3">
        <f t="shared" si="19"/>
        <v>0</v>
      </c>
      <c r="AA28">
        <f t="shared" si="11"/>
      </c>
      <c r="AB28" t="str">
        <f t="shared" si="12"/>
        <v>Løpsnavn </v>
      </c>
      <c r="AC28" t="str">
        <f t="shared" si="13"/>
        <v>. Plass med tiden  </v>
      </c>
      <c r="AD28" s="14">
        <f t="shared" si="14"/>
        <v>-0.029166666666666653</v>
      </c>
      <c r="AE28" t="str">
        <f t="shared" si="20"/>
        <v> - km C, Senior</v>
      </c>
      <c r="AF28" t="str">
        <f t="shared" si="15"/>
        <v>dato og år</v>
      </c>
      <c r="AG28" t="str">
        <f t="shared" si="16"/>
        <v>x</v>
      </c>
      <c r="AI28">
        <f t="shared" si="17"/>
        <v>120</v>
      </c>
      <c r="AM28">
        <f t="shared" si="18"/>
        <v>150</v>
      </c>
      <c r="AQ28">
        <v>21</v>
      </c>
    </row>
    <row r="29" spans="1:43" ht="20.25" customHeight="1">
      <c r="A29" s="19"/>
      <c r="B29" s="19"/>
      <c r="C29" s="19"/>
      <c r="D29" s="19"/>
      <c r="E29" s="20"/>
      <c r="F29" s="19" t="s">
        <v>18</v>
      </c>
      <c r="G29" s="20" t="s">
        <v>13</v>
      </c>
      <c r="H29" s="20"/>
      <c r="I29" s="21"/>
      <c r="J29" s="19"/>
      <c r="K29" s="19"/>
      <c r="L29" s="6">
        <f t="shared" si="21"/>
        <v>0.03055555555555554</v>
      </c>
      <c r="M29" s="6"/>
      <c r="N29" s="6">
        <f t="shared" si="22"/>
        <v>-0.03055555555555554</v>
      </c>
      <c r="O29" s="6">
        <f t="shared" si="23"/>
        <v>-0.03055555555555554</v>
      </c>
      <c r="P29" s="24">
        <f t="shared" si="24"/>
        <v>0</v>
      </c>
      <c r="Q29" s="6">
        <f t="shared" si="25"/>
        <v>0.03055555555555554</v>
      </c>
      <c r="R29" s="6"/>
      <c r="S29" s="6">
        <f t="shared" si="26"/>
        <v>-0.03055555555555554</v>
      </c>
      <c r="T29" s="6">
        <f t="shared" si="27"/>
        <v>-0.03055555555555554</v>
      </c>
      <c r="U29" s="24">
        <f t="shared" si="28"/>
        <v>0</v>
      </c>
      <c r="V29" s="6">
        <f t="shared" si="29"/>
        <v>-0.03055555555555554</v>
      </c>
      <c r="W29" s="6">
        <f t="shared" si="30"/>
        <v>-0.03055555555555554</v>
      </c>
      <c r="X29" s="24">
        <f t="shared" si="31"/>
        <v>0</v>
      </c>
      <c r="Z29" s="3">
        <f t="shared" si="19"/>
        <v>0</v>
      </c>
      <c r="AA29">
        <f t="shared" si="11"/>
      </c>
      <c r="AB29" t="str">
        <f t="shared" si="12"/>
        <v>Løpsnavn </v>
      </c>
      <c r="AC29" t="str">
        <f t="shared" si="13"/>
        <v>. Plass med tiden  </v>
      </c>
      <c r="AD29" s="14">
        <f t="shared" si="14"/>
        <v>-0.03055555555555554</v>
      </c>
      <c r="AE29" t="str">
        <f t="shared" si="20"/>
        <v> - km C, Senior</v>
      </c>
      <c r="AF29" t="str">
        <f t="shared" si="15"/>
        <v>dato og år</v>
      </c>
      <c r="AG29" t="str">
        <f t="shared" si="16"/>
        <v>x</v>
      </c>
      <c r="AI29">
        <f t="shared" si="17"/>
        <v>120</v>
      </c>
      <c r="AM29">
        <f t="shared" si="18"/>
        <v>150</v>
      </c>
      <c r="AQ29">
        <v>22</v>
      </c>
    </row>
    <row r="30" spans="1:43" ht="20.25" customHeight="1">
      <c r="A30" s="19"/>
      <c r="B30" s="19"/>
      <c r="C30" s="19"/>
      <c r="D30" s="19"/>
      <c r="E30" s="20"/>
      <c r="F30" s="19" t="s">
        <v>18</v>
      </c>
      <c r="G30" s="20" t="s">
        <v>13</v>
      </c>
      <c r="H30" s="20"/>
      <c r="I30" s="21"/>
      <c r="J30" s="19"/>
      <c r="K30" s="19"/>
      <c r="L30" s="6">
        <f t="shared" si="21"/>
        <v>0.03194444444444443</v>
      </c>
      <c r="M30" s="6"/>
      <c r="N30" s="6">
        <f t="shared" si="22"/>
        <v>-0.03194444444444443</v>
      </c>
      <c r="O30" s="6">
        <f t="shared" si="23"/>
        <v>-0.03194444444444443</v>
      </c>
      <c r="P30" s="24">
        <f t="shared" si="24"/>
        <v>0</v>
      </c>
      <c r="Q30" s="6">
        <f t="shared" si="25"/>
        <v>0.03194444444444443</v>
      </c>
      <c r="R30" s="6"/>
      <c r="S30" s="6">
        <f t="shared" si="26"/>
        <v>-0.03194444444444443</v>
      </c>
      <c r="T30" s="6">
        <f t="shared" si="27"/>
        <v>-0.03194444444444443</v>
      </c>
      <c r="U30" s="24">
        <f t="shared" si="28"/>
        <v>0</v>
      </c>
      <c r="V30" s="6">
        <f t="shared" si="29"/>
        <v>-0.03194444444444443</v>
      </c>
      <c r="W30" s="6">
        <f t="shared" si="30"/>
        <v>-0.03194444444444443</v>
      </c>
      <c r="X30" s="24">
        <f t="shared" si="31"/>
        <v>0</v>
      </c>
      <c r="Z30" s="3">
        <f t="shared" si="19"/>
        <v>0</v>
      </c>
      <c r="AA30">
        <f t="shared" si="11"/>
      </c>
      <c r="AB30" t="str">
        <f t="shared" si="12"/>
        <v>Løpsnavn </v>
      </c>
      <c r="AC30" t="str">
        <f t="shared" si="13"/>
        <v>. Plass med tiden  </v>
      </c>
      <c r="AD30" s="14">
        <f t="shared" si="14"/>
        <v>-0.03194444444444443</v>
      </c>
      <c r="AE30" t="str">
        <f t="shared" si="20"/>
        <v> - km C, Senior</v>
      </c>
      <c r="AF30" t="str">
        <f t="shared" si="15"/>
        <v>dato og år</v>
      </c>
      <c r="AG30" t="str">
        <f t="shared" si="16"/>
        <v>x</v>
      </c>
      <c r="AI30">
        <f t="shared" si="17"/>
        <v>120</v>
      </c>
      <c r="AM30">
        <f t="shared" si="18"/>
        <v>150</v>
      </c>
      <c r="AQ30">
        <v>23</v>
      </c>
    </row>
    <row r="31" spans="1:43" ht="20.25" customHeight="1">
      <c r="A31" s="19"/>
      <c r="B31" s="19"/>
      <c r="C31" s="19"/>
      <c r="D31" s="19"/>
      <c r="E31" s="20"/>
      <c r="F31" s="19" t="s">
        <v>18</v>
      </c>
      <c r="G31" s="20" t="s">
        <v>13</v>
      </c>
      <c r="H31" s="20"/>
      <c r="I31" s="21"/>
      <c r="J31" s="19"/>
      <c r="K31" s="19"/>
      <c r="L31" s="6">
        <f t="shared" si="21"/>
        <v>0.03333333333333332</v>
      </c>
      <c r="M31" s="6"/>
      <c r="N31" s="6">
        <f t="shared" si="22"/>
        <v>-0.03333333333333332</v>
      </c>
      <c r="O31" s="6">
        <f t="shared" si="23"/>
        <v>-0.03333333333333332</v>
      </c>
      <c r="P31" s="24">
        <f t="shared" si="24"/>
        <v>0</v>
      </c>
      <c r="Q31" s="6">
        <f t="shared" si="25"/>
        <v>0.03333333333333332</v>
      </c>
      <c r="R31" s="6"/>
      <c r="S31" s="6">
        <f t="shared" si="26"/>
        <v>-0.03333333333333332</v>
      </c>
      <c r="T31" s="6">
        <f t="shared" si="27"/>
        <v>-0.03333333333333332</v>
      </c>
      <c r="U31" s="24">
        <f t="shared" si="28"/>
        <v>0</v>
      </c>
      <c r="V31" s="6">
        <f t="shared" si="29"/>
        <v>-0.03333333333333332</v>
      </c>
      <c r="W31" s="6">
        <f t="shared" si="30"/>
        <v>-0.03333333333333332</v>
      </c>
      <c r="X31" s="24">
        <f t="shared" si="31"/>
        <v>0</v>
      </c>
      <c r="Z31" s="3">
        <f t="shared" si="19"/>
        <v>0</v>
      </c>
      <c r="AA31">
        <f t="shared" si="11"/>
      </c>
      <c r="AB31" t="str">
        <f t="shared" si="12"/>
        <v>Løpsnavn </v>
      </c>
      <c r="AC31" t="str">
        <f t="shared" si="13"/>
        <v>. Plass med tiden  </v>
      </c>
      <c r="AD31" s="14">
        <f t="shared" si="14"/>
        <v>-0.03333333333333332</v>
      </c>
      <c r="AE31" t="str">
        <f t="shared" si="20"/>
        <v> - km C, Senior</v>
      </c>
      <c r="AF31" t="str">
        <f t="shared" si="15"/>
        <v>dato og år</v>
      </c>
      <c r="AG31" t="str">
        <f t="shared" si="16"/>
        <v>x</v>
      </c>
      <c r="AI31">
        <f t="shared" si="17"/>
        <v>120</v>
      </c>
      <c r="AM31">
        <f t="shared" si="18"/>
        <v>150</v>
      </c>
      <c r="AQ31">
        <v>24</v>
      </c>
    </row>
    <row r="32" spans="1:43" ht="20.25" customHeight="1">
      <c r="A32" s="19"/>
      <c r="B32" s="19"/>
      <c r="C32" s="19"/>
      <c r="D32" s="19"/>
      <c r="E32" s="20"/>
      <c r="F32" s="19" t="s">
        <v>18</v>
      </c>
      <c r="G32" s="20" t="s">
        <v>13</v>
      </c>
      <c r="H32" s="20"/>
      <c r="I32" s="21"/>
      <c r="J32" s="19"/>
      <c r="K32" s="19"/>
      <c r="L32" s="6">
        <f t="shared" si="21"/>
        <v>0.03472222222222221</v>
      </c>
      <c r="M32" s="6"/>
      <c r="N32" s="6">
        <f t="shared" si="22"/>
        <v>-0.03472222222222221</v>
      </c>
      <c r="O32" s="6">
        <f t="shared" si="23"/>
        <v>-0.03472222222222221</v>
      </c>
      <c r="P32" s="24">
        <f t="shared" si="24"/>
        <v>0</v>
      </c>
      <c r="Q32" s="6">
        <f t="shared" si="25"/>
        <v>0.03472222222222221</v>
      </c>
      <c r="R32" s="6"/>
      <c r="S32" s="6">
        <f t="shared" si="26"/>
        <v>-0.03472222222222221</v>
      </c>
      <c r="T32" s="6">
        <f t="shared" si="27"/>
        <v>-0.03472222222222221</v>
      </c>
      <c r="U32" s="24">
        <f t="shared" si="28"/>
        <v>0</v>
      </c>
      <c r="V32" s="6">
        <f t="shared" si="29"/>
        <v>-0.03472222222222221</v>
      </c>
      <c r="W32" s="6">
        <f t="shared" si="30"/>
        <v>-0.03472222222222221</v>
      </c>
      <c r="X32" s="24">
        <f t="shared" si="31"/>
        <v>0</v>
      </c>
      <c r="Z32" s="3">
        <f t="shared" si="19"/>
        <v>0</v>
      </c>
      <c r="AA32">
        <f t="shared" si="11"/>
      </c>
      <c r="AB32" t="str">
        <f t="shared" si="12"/>
        <v>Løpsnavn </v>
      </c>
      <c r="AC32" t="str">
        <f t="shared" si="13"/>
        <v>. Plass med tiden  </v>
      </c>
      <c r="AD32" s="14">
        <f t="shared" si="14"/>
        <v>-0.03472222222222221</v>
      </c>
      <c r="AE32" t="str">
        <f t="shared" si="20"/>
        <v> - km C, Senior</v>
      </c>
      <c r="AF32" t="str">
        <f t="shared" si="15"/>
        <v>dato og år</v>
      </c>
      <c r="AG32" t="str">
        <f t="shared" si="16"/>
        <v>x</v>
      </c>
      <c r="AI32">
        <f t="shared" si="17"/>
        <v>120</v>
      </c>
      <c r="AM32">
        <f t="shared" si="18"/>
        <v>150</v>
      </c>
      <c r="AQ32">
        <v>25</v>
      </c>
    </row>
    <row r="33" spans="1:43" ht="20.25" customHeight="1">
      <c r="A33" s="19"/>
      <c r="B33" s="19"/>
      <c r="C33" s="19"/>
      <c r="D33" s="19"/>
      <c r="E33" s="20"/>
      <c r="F33" s="19" t="s">
        <v>18</v>
      </c>
      <c r="G33" s="20" t="s">
        <v>13</v>
      </c>
      <c r="H33" s="20"/>
      <c r="I33" s="21"/>
      <c r="J33" s="19"/>
      <c r="K33" s="19"/>
      <c r="L33" s="6">
        <f t="shared" si="21"/>
        <v>0.0361111111111111</v>
      </c>
      <c r="M33" s="6"/>
      <c r="N33" s="6">
        <f t="shared" si="22"/>
        <v>-0.0361111111111111</v>
      </c>
      <c r="O33" s="6">
        <f t="shared" si="23"/>
        <v>-0.0361111111111111</v>
      </c>
      <c r="P33" s="24">
        <f t="shared" si="24"/>
        <v>0</v>
      </c>
      <c r="Q33" s="6">
        <f t="shared" si="25"/>
        <v>0.0361111111111111</v>
      </c>
      <c r="R33" s="6"/>
      <c r="S33" s="6">
        <f t="shared" si="26"/>
        <v>-0.0361111111111111</v>
      </c>
      <c r="T33" s="6">
        <f t="shared" si="27"/>
        <v>-0.0361111111111111</v>
      </c>
      <c r="U33" s="24">
        <f t="shared" si="28"/>
        <v>0</v>
      </c>
      <c r="V33" s="6">
        <f t="shared" si="29"/>
        <v>-0.0361111111111111</v>
      </c>
      <c r="W33" s="6">
        <f t="shared" si="30"/>
        <v>-0.0361111111111111</v>
      </c>
      <c r="X33" s="24">
        <f t="shared" si="31"/>
        <v>0</v>
      </c>
      <c r="Z33" s="3">
        <f t="shared" si="19"/>
        <v>0</v>
      </c>
      <c r="AA33">
        <f t="shared" si="11"/>
      </c>
      <c r="AB33" t="str">
        <f t="shared" si="12"/>
        <v>Løpsnavn </v>
      </c>
      <c r="AC33" t="str">
        <f t="shared" si="13"/>
        <v>. Plass med tiden  </v>
      </c>
      <c r="AD33" s="14">
        <f t="shared" si="14"/>
        <v>-0.0361111111111111</v>
      </c>
      <c r="AE33" t="str">
        <f t="shared" si="20"/>
        <v> - km C, Senior</v>
      </c>
      <c r="AF33" t="str">
        <f t="shared" si="15"/>
        <v>dato og år</v>
      </c>
      <c r="AG33" t="str">
        <f t="shared" si="16"/>
        <v>x</v>
      </c>
      <c r="AI33">
        <f t="shared" si="17"/>
        <v>120</v>
      </c>
      <c r="AM33">
        <f t="shared" si="18"/>
        <v>150</v>
      </c>
      <c r="AQ33">
        <v>26</v>
      </c>
    </row>
    <row r="34" spans="1:43" ht="20.25" customHeight="1">
      <c r="A34" s="19"/>
      <c r="B34" s="19"/>
      <c r="C34" s="19"/>
      <c r="D34" s="19"/>
      <c r="E34" s="20"/>
      <c r="F34" s="19" t="s">
        <v>18</v>
      </c>
      <c r="G34" s="20" t="s">
        <v>13</v>
      </c>
      <c r="H34" s="20"/>
      <c r="I34" s="21"/>
      <c r="J34" s="19"/>
      <c r="K34" s="19"/>
      <c r="L34" s="6">
        <f t="shared" si="21"/>
        <v>0.03749999999999999</v>
      </c>
      <c r="M34" s="6"/>
      <c r="N34" s="6">
        <f t="shared" si="22"/>
        <v>-0.03749999999999999</v>
      </c>
      <c r="O34" s="6">
        <f t="shared" si="23"/>
        <v>-0.03749999999999999</v>
      </c>
      <c r="P34" s="24">
        <f t="shared" si="24"/>
        <v>0</v>
      </c>
      <c r="Q34" s="6">
        <f t="shared" si="25"/>
        <v>0.03749999999999999</v>
      </c>
      <c r="R34" s="6"/>
      <c r="S34" s="6">
        <f t="shared" si="26"/>
        <v>-0.03749999999999999</v>
      </c>
      <c r="T34" s="6">
        <f t="shared" si="27"/>
        <v>-0.03749999999999999</v>
      </c>
      <c r="U34" s="24">
        <f t="shared" si="28"/>
        <v>0</v>
      </c>
      <c r="V34" s="6">
        <f t="shared" si="29"/>
        <v>-0.03749999999999999</v>
      </c>
      <c r="W34" s="6">
        <f t="shared" si="30"/>
        <v>-0.03749999999999999</v>
      </c>
      <c r="X34" s="24">
        <f t="shared" si="31"/>
        <v>0</v>
      </c>
      <c r="Z34" s="3">
        <f t="shared" si="19"/>
        <v>0</v>
      </c>
      <c r="AA34">
        <f t="shared" si="11"/>
      </c>
      <c r="AB34" t="str">
        <f t="shared" si="12"/>
        <v>Løpsnavn </v>
      </c>
      <c r="AC34" t="str">
        <f t="shared" si="13"/>
        <v>. Plass med tiden  </v>
      </c>
      <c r="AD34" s="14">
        <f t="shared" si="14"/>
        <v>-0.03749999999999999</v>
      </c>
      <c r="AE34" t="str">
        <f t="shared" si="20"/>
        <v> - km C, Senior</v>
      </c>
      <c r="AF34" t="str">
        <f t="shared" si="15"/>
        <v>dato og år</v>
      </c>
      <c r="AG34" t="str">
        <f t="shared" si="16"/>
        <v>x</v>
      </c>
      <c r="AI34">
        <f t="shared" si="17"/>
        <v>120</v>
      </c>
      <c r="AM34">
        <f t="shared" si="18"/>
        <v>150</v>
      </c>
      <c r="AQ34">
        <v>27</v>
      </c>
    </row>
    <row r="35" spans="1:43" ht="20.25" customHeight="1">
      <c r="A35" s="19"/>
      <c r="B35" s="19"/>
      <c r="C35" s="19"/>
      <c r="D35" s="19"/>
      <c r="E35" s="20"/>
      <c r="F35" s="19" t="s">
        <v>18</v>
      </c>
      <c r="G35" s="20" t="s">
        <v>13</v>
      </c>
      <c r="H35" s="20"/>
      <c r="I35" s="21"/>
      <c r="J35" s="19"/>
      <c r="K35" s="19"/>
      <c r="L35" s="6">
        <f t="shared" si="21"/>
        <v>0.03888888888888888</v>
      </c>
      <c r="M35" s="6"/>
      <c r="N35" s="6">
        <f t="shared" si="22"/>
        <v>-0.03888888888888888</v>
      </c>
      <c r="O35" s="6">
        <f t="shared" si="23"/>
        <v>-0.03888888888888888</v>
      </c>
      <c r="P35" s="24">
        <f t="shared" si="24"/>
        <v>0</v>
      </c>
      <c r="Q35" s="6">
        <f t="shared" si="25"/>
        <v>0.03888888888888888</v>
      </c>
      <c r="R35" s="6"/>
      <c r="S35" s="6">
        <f t="shared" si="26"/>
        <v>-0.03888888888888888</v>
      </c>
      <c r="T35" s="6">
        <f t="shared" si="27"/>
        <v>-0.03888888888888888</v>
      </c>
      <c r="U35" s="24">
        <f t="shared" si="28"/>
        <v>0</v>
      </c>
      <c r="V35" s="6">
        <f t="shared" si="29"/>
        <v>-0.03888888888888888</v>
      </c>
      <c r="W35" s="6">
        <f t="shared" si="30"/>
        <v>-0.03888888888888888</v>
      </c>
      <c r="X35" s="24">
        <f t="shared" si="31"/>
        <v>0</v>
      </c>
      <c r="Z35" s="3">
        <f t="shared" si="19"/>
        <v>0</v>
      </c>
      <c r="AA35">
        <f t="shared" si="11"/>
      </c>
      <c r="AB35" t="str">
        <f t="shared" si="12"/>
        <v>Løpsnavn </v>
      </c>
      <c r="AC35" t="str">
        <f t="shared" si="13"/>
        <v>. Plass med tiden  </v>
      </c>
      <c r="AD35" s="14">
        <f t="shared" si="14"/>
        <v>-0.03888888888888888</v>
      </c>
      <c r="AE35" t="str">
        <f t="shared" si="20"/>
        <v> - km C, Senior</v>
      </c>
      <c r="AF35" t="str">
        <f t="shared" si="15"/>
        <v>dato og år</v>
      </c>
      <c r="AG35" t="str">
        <f t="shared" si="16"/>
        <v>x</v>
      </c>
      <c r="AI35">
        <f t="shared" si="17"/>
        <v>120</v>
      </c>
      <c r="AM35">
        <f t="shared" si="18"/>
        <v>150</v>
      </c>
      <c r="AQ35">
        <v>28</v>
      </c>
    </row>
    <row r="36" spans="1:43" ht="20.25" customHeight="1">
      <c r="A36" s="19"/>
      <c r="B36" s="19"/>
      <c r="C36" s="19"/>
      <c r="D36" s="19"/>
      <c r="E36" s="20"/>
      <c r="F36" s="19" t="s">
        <v>18</v>
      </c>
      <c r="G36" s="20" t="s">
        <v>13</v>
      </c>
      <c r="H36" s="20"/>
      <c r="I36" s="21"/>
      <c r="J36" s="19"/>
      <c r="K36" s="19"/>
      <c r="L36" s="6">
        <f t="shared" si="21"/>
        <v>0.04027777777777777</v>
      </c>
      <c r="M36" s="6"/>
      <c r="N36" s="6">
        <f t="shared" si="22"/>
        <v>-0.04027777777777777</v>
      </c>
      <c r="O36" s="6">
        <f t="shared" si="23"/>
        <v>-0.04027777777777777</v>
      </c>
      <c r="P36" s="24">
        <f t="shared" si="24"/>
        <v>0</v>
      </c>
      <c r="Q36" s="6">
        <f t="shared" si="25"/>
        <v>0.04027777777777777</v>
      </c>
      <c r="R36" s="6"/>
      <c r="S36" s="6">
        <f t="shared" si="26"/>
        <v>-0.04027777777777777</v>
      </c>
      <c r="T36" s="6">
        <f t="shared" si="27"/>
        <v>-0.04027777777777777</v>
      </c>
      <c r="U36" s="24">
        <f t="shared" si="28"/>
        <v>0</v>
      </c>
      <c r="V36" s="6">
        <f t="shared" si="29"/>
        <v>-0.04027777777777777</v>
      </c>
      <c r="W36" s="6">
        <f t="shared" si="30"/>
        <v>-0.04027777777777777</v>
      </c>
      <c r="X36" s="24">
        <f t="shared" si="31"/>
        <v>0</v>
      </c>
      <c r="Z36" s="3">
        <f t="shared" si="19"/>
        <v>0</v>
      </c>
      <c r="AA36">
        <f t="shared" si="11"/>
      </c>
      <c r="AB36" t="str">
        <f t="shared" si="12"/>
        <v>Løpsnavn </v>
      </c>
      <c r="AC36" t="str">
        <f t="shared" si="13"/>
        <v>. Plass med tiden  </v>
      </c>
      <c r="AD36" s="14">
        <f t="shared" si="14"/>
        <v>-0.04027777777777777</v>
      </c>
      <c r="AE36" t="str">
        <f t="shared" si="20"/>
        <v> - km C, Senior</v>
      </c>
      <c r="AF36" t="str">
        <f t="shared" si="15"/>
        <v>dato og år</v>
      </c>
      <c r="AG36" t="str">
        <f t="shared" si="16"/>
        <v>x</v>
      </c>
      <c r="AI36">
        <f t="shared" si="17"/>
        <v>120</v>
      </c>
      <c r="AM36">
        <f t="shared" si="18"/>
        <v>150</v>
      </c>
      <c r="AQ36">
        <v>29</v>
      </c>
    </row>
    <row r="37" spans="1:43" ht="20.25" customHeight="1">
      <c r="A37" s="19"/>
      <c r="B37" s="19"/>
      <c r="C37" s="19"/>
      <c r="D37" s="19"/>
      <c r="E37" s="20"/>
      <c r="F37" s="19" t="s">
        <v>18</v>
      </c>
      <c r="G37" s="20" t="s">
        <v>13</v>
      </c>
      <c r="H37" s="20"/>
      <c r="I37" s="21"/>
      <c r="J37" s="19"/>
      <c r="K37" s="19"/>
      <c r="L37" s="6">
        <f t="shared" si="21"/>
        <v>0.041666666666666664</v>
      </c>
      <c r="M37" s="6"/>
      <c r="N37" s="6">
        <f t="shared" si="22"/>
        <v>-0.041666666666666664</v>
      </c>
      <c r="O37" s="6">
        <f t="shared" si="23"/>
        <v>-0.041666666666666664</v>
      </c>
      <c r="P37" s="24">
        <f t="shared" si="24"/>
        <v>0</v>
      </c>
      <c r="Q37" s="6">
        <f t="shared" si="25"/>
        <v>0.041666666666666664</v>
      </c>
      <c r="R37" s="6"/>
      <c r="S37" s="6">
        <f t="shared" si="26"/>
        <v>-0.041666666666666664</v>
      </c>
      <c r="T37" s="6">
        <f t="shared" si="27"/>
        <v>-0.041666666666666664</v>
      </c>
      <c r="U37" s="24">
        <f t="shared" si="28"/>
        <v>0</v>
      </c>
      <c r="V37" s="6">
        <f t="shared" si="29"/>
        <v>-0.041666666666666664</v>
      </c>
      <c r="W37" s="6">
        <f t="shared" si="30"/>
        <v>-0.041666666666666664</v>
      </c>
      <c r="X37" s="24">
        <f t="shared" si="31"/>
        <v>0</v>
      </c>
      <c r="Z37" s="3">
        <f t="shared" si="19"/>
        <v>0</v>
      </c>
      <c r="AA37">
        <f t="shared" si="11"/>
      </c>
      <c r="AB37" t="str">
        <f t="shared" si="12"/>
        <v>Løpsnavn </v>
      </c>
      <c r="AC37" t="str">
        <f t="shared" si="13"/>
        <v>. Plass med tiden  </v>
      </c>
      <c r="AD37" s="14">
        <f t="shared" si="14"/>
        <v>-0.041666666666666664</v>
      </c>
      <c r="AE37" t="str">
        <f t="shared" si="20"/>
        <v> - km C, Senior</v>
      </c>
      <c r="AF37" t="str">
        <f t="shared" si="15"/>
        <v>dato og år</v>
      </c>
      <c r="AG37" t="str">
        <f t="shared" si="16"/>
        <v>x</v>
      </c>
      <c r="AI37">
        <f t="shared" si="17"/>
        <v>120</v>
      </c>
      <c r="AM37">
        <f t="shared" si="18"/>
        <v>150</v>
      </c>
      <c r="AQ37">
        <v>30</v>
      </c>
    </row>
    <row r="38" spans="1:43" ht="20.25" customHeight="1">
      <c r="A38" s="19"/>
      <c r="B38" s="19"/>
      <c r="C38" s="19"/>
      <c r="D38" s="19"/>
      <c r="E38" s="20"/>
      <c r="F38" s="19" t="s">
        <v>18</v>
      </c>
      <c r="G38" s="20" t="s">
        <v>13</v>
      </c>
      <c r="H38" s="20"/>
      <c r="I38" s="21"/>
      <c r="J38" s="19"/>
      <c r="K38" s="19"/>
      <c r="L38" s="6">
        <f t="shared" si="21"/>
        <v>0.043055555555555555</v>
      </c>
      <c r="M38" s="6"/>
      <c r="N38" s="6">
        <f t="shared" si="22"/>
        <v>-0.043055555555555555</v>
      </c>
      <c r="O38" s="6">
        <f t="shared" si="23"/>
        <v>-0.043055555555555555</v>
      </c>
      <c r="P38" s="24">
        <f t="shared" si="24"/>
        <v>0</v>
      </c>
      <c r="Q38" s="6">
        <f t="shared" si="25"/>
        <v>0.043055555555555555</v>
      </c>
      <c r="R38" s="6"/>
      <c r="S38" s="6">
        <f t="shared" si="26"/>
        <v>-0.043055555555555555</v>
      </c>
      <c r="T38" s="6">
        <f t="shared" si="27"/>
        <v>-0.043055555555555555</v>
      </c>
      <c r="U38" s="24">
        <f t="shared" si="28"/>
        <v>0</v>
      </c>
      <c r="V38" s="6">
        <f t="shared" si="29"/>
        <v>-0.043055555555555555</v>
      </c>
      <c r="W38" s="6">
        <f t="shared" si="30"/>
        <v>-0.043055555555555555</v>
      </c>
      <c r="X38" s="24">
        <f t="shared" si="31"/>
        <v>0</v>
      </c>
      <c r="Z38" s="3">
        <f t="shared" si="19"/>
        <v>0</v>
      </c>
      <c r="AA38">
        <f t="shared" si="11"/>
      </c>
      <c r="AB38" t="str">
        <f t="shared" si="12"/>
        <v>Løpsnavn </v>
      </c>
      <c r="AC38" t="str">
        <f t="shared" si="13"/>
        <v>. Plass med tiden  </v>
      </c>
      <c r="AD38" s="14">
        <f t="shared" si="14"/>
        <v>-0.043055555555555555</v>
      </c>
      <c r="AE38" t="str">
        <f t="shared" si="20"/>
        <v> - km C, Senior</v>
      </c>
      <c r="AF38" t="str">
        <f t="shared" si="15"/>
        <v>dato og år</v>
      </c>
      <c r="AG38" t="str">
        <f t="shared" si="16"/>
        <v>x</v>
      </c>
      <c r="AI38">
        <f t="shared" si="17"/>
        <v>120</v>
      </c>
      <c r="AM38">
        <f t="shared" si="18"/>
        <v>150</v>
      </c>
      <c r="AQ38">
        <v>31</v>
      </c>
    </row>
    <row r="39" spans="1:43" ht="20.25" customHeight="1">
      <c r="A39" s="19"/>
      <c r="B39" s="19"/>
      <c r="C39" s="19"/>
      <c r="D39" s="19"/>
      <c r="E39" s="20"/>
      <c r="F39" s="19" t="s">
        <v>18</v>
      </c>
      <c r="G39" s="20" t="s">
        <v>13</v>
      </c>
      <c r="H39" s="20"/>
      <c r="I39" s="21"/>
      <c r="J39" s="19"/>
      <c r="K39" s="19"/>
      <c r="L39" s="6">
        <f t="shared" si="21"/>
        <v>0.044444444444444446</v>
      </c>
      <c r="M39" s="6"/>
      <c r="N39" s="6">
        <f t="shared" si="22"/>
        <v>-0.044444444444444446</v>
      </c>
      <c r="O39" s="6">
        <f t="shared" si="23"/>
        <v>-0.044444444444444446</v>
      </c>
      <c r="P39" s="24">
        <f t="shared" si="24"/>
        <v>0</v>
      </c>
      <c r="Q39" s="6">
        <f t="shared" si="25"/>
        <v>0.044444444444444446</v>
      </c>
      <c r="R39" s="6"/>
      <c r="S39" s="6">
        <f t="shared" si="26"/>
        <v>-0.044444444444444446</v>
      </c>
      <c r="T39" s="6">
        <f t="shared" si="27"/>
        <v>-0.044444444444444446</v>
      </c>
      <c r="U39" s="24">
        <f t="shared" si="28"/>
        <v>0</v>
      </c>
      <c r="V39" s="6">
        <f t="shared" si="29"/>
        <v>-0.044444444444444446</v>
      </c>
      <c r="W39" s="6">
        <f t="shared" si="30"/>
        <v>-0.044444444444444446</v>
      </c>
      <c r="X39" s="24">
        <f t="shared" si="31"/>
        <v>0</v>
      </c>
      <c r="Z39" s="3">
        <f t="shared" si="19"/>
        <v>0</v>
      </c>
      <c r="AA39">
        <f t="shared" si="11"/>
      </c>
      <c r="AB39" t="str">
        <f t="shared" si="12"/>
        <v>Løpsnavn </v>
      </c>
      <c r="AC39" t="str">
        <f t="shared" si="13"/>
        <v>. Plass med tiden  </v>
      </c>
      <c r="AD39" s="14">
        <f t="shared" si="14"/>
        <v>-0.044444444444444446</v>
      </c>
      <c r="AE39" t="str">
        <f t="shared" si="20"/>
        <v> - km C, Senior</v>
      </c>
      <c r="AF39" t="str">
        <f t="shared" si="15"/>
        <v>dato og år</v>
      </c>
      <c r="AG39" t="str">
        <f t="shared" si="16"/>
        <v>x</v>
      </c>
      <c r="AI39">
        <f t="shared" si="17"/>
        <v>120</v>
      </c>
      <c r="AM39">
        <f t="shared" si="18"/>
        <v>150</v>
      </c>
      <c r="AQ39">
        <v>32</v>
      </c>
    </row>
    <row r="40" spans="1:43" ht="20.25" customHeight="1">
      <c r="A40" s="19"/>
      <c r="B40" s="19"/>
      <c r="C40" s="19"/>
      <c r="D40" s="19"/>
      <c r="E40" s="20"/>
      <c r="F40" s="19" t="s">
        <v>18</v>
      </c>
      <c r="G40" s="20" t="s">
        <v>13</v>
      </c>
      <c r="H40" s="20"/>
      <c r="I40" s="21"/>
      <c r="J40" s="19"/>
      <c r="K40" s="19"/>
      <c r="L40" s="6">
        <f t="shared" si="21"/>
        <v>0.04583333333333334</v>
      </c>
      <c r="M40" s="6"/>
      <c r="N40" s="6">
        <f t="shared" si="22"/>
        <v>-0.04583333333333334</v>
      </c>
      <c r="O40" s="6">
        <f t="shared" si="23"/>
        <v>-0.04583333333333334</v>
      </c>
      <c r="P40" s="24">
        <f t="shared" si="24"/>
        <v>0</v>
      </c>
      <c r="Q40" s="6">
        <f t="shared" si="25"/>
        <v>0.04583333333333334</v>
      </c>
      <c r="R40" s="6"/>
      <c r="S40" s="6">
        <f t="shared" si="26"/>
        <v>-0.04583333333333334</v>
      </c>
      <c r="T40" s="6">
        <f t="shared" si="27"/>
        <v>-0.04583333333333334</v>
      </c>
      <c r="U40" s="24">
        <f t="shared" si="28"/>
        <v>0</v>
      </c>
      <c r="V40" s="6">
        <f t="shared" si="29"/>
        <v>-0.04583333333333334</v>
      </c>
      <c r="W40" s="6">
        <f t="shared" si="30"/>
        <v>-0.04583333333333334</v>
      </c>
      <c r="X40" s="24">
        <f aca="true" t="shared" si="32" ref="X40:X71">IF(N40=R$5,U40,((C40*2)/(V40*24)))</f>
        <v>0</v>
      </c>
      <c r="Z40" s="3">
        <f t="shared" si="19"/>
        <v>0</v>
      </c>
      <c r="AA40">
        <f t="shared" si="11"/>
      </c>
      <c r="AB40" t="str">
        <f t="shared" si="12"/>
        <v>Løpsnavn </v>
      </c>
      <c r="AC40" t="str">
        <f t="shared" si="13"/>
        <v>. Plass med tiden  </v>
      </c>
      <c r="AD40" s="14">
        <f t="shared" si="14"/>
        <v>-0.04583333333333334</v>
      </c>
      <c r="AE40" t="str">
        <f t="shared" si="20"/>
        <v> - km C, Senior</v>
      </c>
      <c r="AF40" t="str">
        <f t="shared" si="15"/>
        <v>dato og år</v>
      </c>
      <c r="AG40" t="str">
        <f t="shared" si="16"/>
        <v>x</v>
      </c>
      <c r="AI40">
        <f t="shared" si="17"/>
        <v>120</v>
      </c>
      <c r="AM40">
        <f t="shared" si="18"/>
        <v>150</v>
      </c>
      <c r="AQ40">
        <v>33</v>
      </c>
    </row>
    <row r="41" spans="1:43" ht="20.25" customHeight="1">
      <c r="A41" s="19"/>
      <c r="B41" s="19"/>
      <c r="C41" s="19"/>
      <c r="D41" s="19"/>
      <c r="E41" s="20"/>
      <c r="F41" s="19" t="s">
        <v>18</v>
      </c>
      <c r="G41" s="20" t="s">
        <v>13</v>
      </c>
      <c r="H41" s="20"/>
      <c r="I41" s="21"/>
      <c r="J41" s="19"/>
      <c r="K41" s="19"/>
      <c r="L41" s="6">
        <f t="shared" si="21"/>
        <v>0.04722222222222223</v>
      </c>
      <c r="M41" s="6"/>
      <c r="N41" s="6">
        <f t="shared" si="22"/>
        <v>-0.04722222222222223</v>
      </c>
      <c r="O41" s="6">
        <f t="shared" si="23"/>
        <v>-0.04722222222222223</v>
      </c>
      <c r="P41" s="24">
        <f t="shared" si="24"/>
        <v>0</v>
      </c>
      <c r="Q41" s="6">
        <f t="shared" si="25"/>
        <v>0.04722222222222223</v>
      </c>
      <c r="R41" s="6"/>
      <c r="S41" s="6">
        <f t="shared" si="26"/>
        <v>-0.04722222222222223</v>
      </c>
      <c r="T41" s="6">
        <f t="shared" si="27"/>
        <v>-0.04722222222222223</v>
      </c>
      <c r="U41" s="24">
        <f t="shared" si="28"/>
        <v>0</v>
      </c>
      <c r="V41" s="6">
        <f t="shared" si="29"/>
        <v>-0.04722222222222223</v>
      </c>
      <c r="W41" s="6">
        <f t="shared" si="30"/>
        <v>-0.04722222222222223</v>
      </c>
      <c r="X41" s="24">
        <f t="shared" si="32"/>
        <v>0</v>
      </c>
      <c r="Z41" s="3">
        <f t="shared" si="19"/>
        <v>0</v>
      </c>
      <c r="AA41">
        <f t="shared" si="11"/>
      </c>
      <c r="AB41" t="str">
        <f t="shared" si="12"/>
        <v>Løpsnavn </v>
      </c>
      <c r="AC41" t="str">
        <f t="shared" si="13"/>
        <v>. Plass med tiden  </v>
      </c>
      <c r="AD41" s="14">
        <f t="shared" si="14"/>
        <v>-0.04722222222222223</v>
      </c>
      <c r="AE41" t="str">
        <f t="shared" si="20"/>
        <v> - km C, Senior</v>
      </c>
      <c r="AF41" t="str">
        <f t="shared" si="15"/>
        <v>dato og år</v>
      </c>
      <c r="AG41" t="str">
        <f t="shared" si="16"/>
        <v>x</v>
      </c>
      <c r="AI41">
        <f t="shared" si="17"/>
        <v>120</v>
      </c>
      <c r="AM41">
        <f t="shared" si="18"/>
        <v>150</v>
      </c>
      <c r="AQ41">
        <v>34</v>
      </c>
    </row>
    <row r="42" spans="1:43" ht="20.25" customHeight="1">
      <c r="A42" s="19"/>
      <c r="B42" s="19"/>
      <c r="C42" s="19"/>
      <c r="D42" s="19"/>
      <c r="E42" s="20"/>
      <c r="F42" s="19" t="s">
        <v>18</v>
      </c>
      <c r="G42" s="20" t="s">
        <v>13</v>
      </c>
      <c r="H42" s="20"/>
      <c r="I42" s="21"/>
      <c r="J42" s="19"/>
      <c r="K42" s="19"/>
      <c r="L42" s="6">
        <f t="shared" si="21"/>
        <v>0.04861111111111112</v>
      </c>
      <c r="M42" s="6"/>
      <c r="N42" s="6">
        <f t="shared" si="22"/>
        <v>-0.04861111111111112</v>
      </c>
      <c r="O42" s="6">
        <f t="shared" si="23"/>
        <v>-0.04861111111111112</v>
      </c>
      <c r="P42" s="24">
        <f t="shared" si="24"/>
        <v>0</v>
      </c>
      <c r="Q42" s="6">
        <f t="shared" si="25"/>
        <v>0.04861111111111112</v>
      </c>
      <c r="R42" s="6"/>
      <c r="S42" s="6">
        <f t="shared" si="26"/>
        <v>-0.04861111111111112</v>
      </c>
      <c r="T42" s="6">
        <f t="shared" si="27"/>
        <v>-0.04861111111111112</v>
      </c>
      <c r="U42" s="24">
        <f t="shared" si="28"/>
        <v>0</v>
      </c>
      <c r="V42" s="6">
        <f t="shared" si="29"/>
        <v>-0.04861111111111112</v>
      </c>
      <c r="W42" s="6">
        <f t="shared" si="30"/>
        <v>-0.04861111111111112</v>
      </c>
      <c r="X42" s="24">
        <f t="shared" si="32"/>
        <v>0</v>
      </c>
      <c r="Z42" s="3">
        <f t="shared" si="19"/>
        <v>0</v>
      </c>
      <c r="AA42">
        <f t="shared" si="11"/>
      </c>
      <c r="AB42" t="str">
        <f t="shared" si="12"/>
        <v>Løpsnavn </v>
      </c>
      <c r="AC42" t="str">
        <f t="shared" si="13"/>
        <v>. Plass med tiden  </v>
      </c>
      <c r="AD42" s="14">
        <f t="shared" si="14"/>
        <v>-0.04861111111111112</v>
      </c>
      <c r="AE42" t="str">
        <f t="shared" si="20"/>
        <v> - km C, Senior</v>
      </c>
      <c r="AF42" t="str">
        <f t="shared" si="15"/>
        <v>dato og år</v>
      </c>
      <c r="AG42" t="str">
        <f t="shared" si="16"/>
        <v>x</v>
      </c>
      <c r="AI42">
        <f t="shared" si="17"/>
        <v>120</v>
      </c>
      <c r="AM42">
        <f t="shared" si="18"/>
        <v>150</v>
      </c>
      <c r="AQ42">
        <v>35</v>
      </c>
    </row>
    <row r="43" spans="1:43" ht="20.25" customHeight="1">
      <c r="A43" s="19"/>
      <c r="B43" s="19"/>
      <c r="C43" s="19"/>
      <c r="D43" s="19"/>
      <c r="E43" s="20"/>
      <c r="F43" s="19" t="s">
        <v>18</v>
      </c>
      <c r="G43" s="20" t="s">
        <v>13</v>
      </c>
      <c r="H43" s="20"/>
      <c r="I43" s="21"/>
      <c r="J43" s="19"/>
      <c r="K43" s="19"/>
      <c r="L43" s="6">
        <f t="shared" si="21"/>
        <v>0.05000000000000001</v>
      </c>
      <c r="M43" s="6"/>
      <c r="N43" s="6">
        <f t="shared" si="22"/>
        <v>-0.05000000000000001</v>
      </c>
      <c r="O43" s="6">
        <f t="shared" si="23"/>
        <v>-0.05000000000000001</v>
      </c>
      <c r="P43" s="24">
        <f t="shared" si="24"/>
        <v>0</v>
      </c>
      <c r="Q43" s="6">
        <f t="shared" si="25"/>
        <v>0.05000000000000001</v>
      </c>
      <c r="R43" s="6"/>
      <c r="S43" s="6">
        <f t="shared" si="26"/>
        <v>-0.05000000000000001</v>
      </c>
      <c r="T43" s="6">
        <f t="shared" si="27"/>
        <v>-0.05000000000000001</v>
      </c>
      <c r="U43" s="24">
        <f t="shared" si="28"/>
        <v>0</v>
      </c>
      <c r="V43" s="6">
        <f t="shared" si="29"/>
        <v>-0.05000000000000001</v>
      </c>
      <c r="W43" s="6">
        <f t="shared" si="30"/>
        <v>-0.05000000000000001</v>
      </c>
      <c r="X43" s="24">
        <f t="shared" si="32"/>
        <v>0</v>
      </c>
      <c r="Z43" s="3">
        <f t="shared" si="19"/>
        <v>0</v>
      </c>
      <c r="AA43">
        <f t="shared" si="11"/>
      </c>
      <c r="AB43" t="str">
        <f t="shared" si="12"/>
        <v>Løpsnavn </v>
      </c>
      <c r="AC43" t="str">
        <f t="shared" si="13"/>
        <v>. Plass med tiden  </v>
      </c>
      <c r="AD43" s="14">
        <f t="shared" si="14"/>
        <v>-0.05000000000000001</v>
      </c>
      <c r="AE43" t="str">
        <f t="shared" si="20"/>
        <v> - km C, Senior</v>
      </c>
      <c r="AF43" t="str">
        <f t="shared" si="15"/>
        <v>dato og år</v>
      </c>
      <c r="AG43" t="str">
        <f t="shared" si="16"/>
        <v>x</v>
      </c>
      <c r="AI43">
        <f t="shared" si="17"/>
        <v>120</v>
      </c>
      <c r="AM43">
        <f t="shared" si="18"/>
        <v>150</v>
      </c>
      <c r="AQ43">
        <v>36</v>
      </c>
    </row>
    <row r="44" spans="1:43" ht="20.25" customHeight="1">
      <c r="A44" s="19"/>
      <c r="B44" s="19"/>
      <c r="C44" s="19"/>
      <c r="D44" s="19"/>
      <c r="E44" s="20"/>
      <c r="F44" s="19" t="s">
        <v>18</v>
      </c>
      <c r="G44" s="20" t="s">
        <v>13</v>
      </c>
      <c r="H44" s="20"/>
      <c r="I44" s="21"/>
      <c r="J44" s="19"/>
      <c r="K44" s="19"/>
      <c r="L44" s="6">
        <f t="shared" si="21"/>
        <v>0.0513888888888889</v>
      </c>
      <c r="M44" s="6"/>
      <c r="N44" s="6">
        <f t="shared" si="22"/>
        <v>-0.0513888888888889</v>
      </c>
      <c r="O44" s="6">
        <f t="shared" si="23"/>
        <v>-0.0513888888888889</v>
      </c>
      <c r="P44" s="24">
        <f t="shared" si="24"/>
        <v>0</v>
      </c>
      <c r="Q44" s="6">
        <f t="shared" si="25"/>
        <v>0.0513888888888889</v>
      </c>
      <c r="R44" s="6"/>
      <c r="S44" s="6">
        <f t="shared" si="26"/>
        <v>-0.0513888888888889</v>
      </c>
      <c r="T44" s="6">
        <f t="shared" si="27"/>
        <v>-0.0513888888888889</v>
      </c>
      <c r="U44" s="24">
        <f t="shared" si="28"/>
        <v>0</v>
      </c>
      <c r="V44" s="6">
        <f t="shared" si="29"/>
        <v>-0.0513888888888889</v>
      </c>
      <c r="W44" s="6">
        <f t="shared" si="30"/>
        <v>-0.0513888888888889</v>
      </c>
      <c r="X44" s="24">
        <f t="shared" si="32"/>
        <v>0</v>
      </c>
      <c r="Z44" s="3">
        <f t="shared" si="19"/>
        <v>0</v>
      </c>
      <c r="AA44">
        <f t="shared" si="11"/>
      </c>
      <c r="AB44" t="str">
        <f t="shared" si="12"/>
        <v>Løpsnavn </v>
      </c>
      <c r="AC44" t="str">
        <f t="shared" si="13"/>
        <v>. Plass med tiden  </v>
      </c>
      <c r="AD44" s="14">
        <f t="shared" si="14"/>
        <v>-0.0513888888888889</v>
      </c>
      <c r="AE44" t="str">
        <f t="shared" si="20"/>
        <v> - km C, Senior</v>
      </c>
      <c r="AF44" t="str">
        <f t="shared" si="15"/>
        <v>dato og år</v>
      </c>
      <c r="AG44" t="str">
        <f t="shared" si="16"/>
        <v>x</v>
      </c>
      <c r="AI44">
        <f t="shared" si="17"/>
        <v>120</v>
      </c>
      <c r="AM44">
        <f t="shared" si="18"/>
        <v>150</v>
      </c>
      <c r="AQ44">
        <v>37</v>
      </c>
    </row>
    <row r="45" spans="1:43" ht="20.25" customHeight="1">
      <c r="A45" s="19"/>
      <c r="B45" s="19"/>
      <c r="C45" s="19"/>
      <c r="D45" s="19"/>
      <c r="E45" s="20"/>
      <c r="F45" s="19" t="s">
        <v>18</v>
      </c>
      <c r="G45" s="20" t="s">
        <v>13</v>
      </c>
      <c r="H45" s="20"/>
      <c r="I45" s="21"/>
      <c r="J45" s="19"/>
      <c r="K45" s="19"/>
      <c r="L45" s="6">
        <f t="shared" si="21"/>
        <v>0.05277777777777779</v>
      </c>
      <c r="M45" s="6"/>
      <c r="N45" s="6">
        <f t="shared" si="22"/>
        <v>-0.05277777777777779</v>
      </c>
      <c r="O45" s="6">
        <f t="shared" si="23"/>
        <v>-0.05277777777777779</v>
      </c>
      <c r="P45" s="24">
        <f t="shared" si="24"/>
        <v>0</v>
      </c>
      <c r="Q45" s="6">
        <f t="shared" si="25"/>
        <v>0.05277777777777779</v>
      </c>
      <c r="R45" s="6"/>
      <c r="S45" s="6">
        <f t="shared" si="26"/>
        <v>-0.05277777777777779</v>
      </c>
      <c r="T45" s="6">
        <f t="shared" si="27"/>
        <v>-0.05277777777777779</v>
      </c>
      <c r="U45" s="24">
        <f t="shared" si="28"/>
        <v>0</v>
      </c>
      <c r="V45" s="6">
        <f t="shared" si="29"/>
        <v>-0.05277777777777779</v>
      </c>
      <c r="W45" s="6">
        <f t="shared" si="30"/>
        <v>-0.05277777777777779</v>
      </c>
      <c r="X45" s="24">
        <f t="shared" si="32"/>
        <v>0</v>
      </c>
      <c r="Z45" s="3">
        <f t="shared" si="19"/>
        <v>0</v>
      </c>
      <c r="AA45">
        <f t="shared" si="11"/>
      </c>
      <c r="AB45" t="str">
        <f t="shared" si="12"/>
        <v>Løpsnavn </v>
      </c>
      <c r="AC45" t="str">
        <f t="shared" si="13"/>
        <v>. Plass med tiden  </v>
      </c>
      <c r="AD45" s="14">
        <f t="shared" si="14"/>
        <v>-0.05277777777777779</v>
      </c>
      <c r="AE45" t="str">
        <f t="shared" si="20"/>
        <v> - km C, Senior</v>
      </c>
      <c r="AF45" t="str">
        <f t="shared" si="15"/>
        <v>dato og år</v>
      </c>
      <c r="AG45" t="str">
        <f t="shared" si="16"/>
        <v>x</v>
      </c>
      <c r="AI45">
        <f t="shared" si="17"/>
        <v>120</v>
      </c>
      <c r="AM45">
        <f t="shared" si="18"/>
        <v>150</v>
      </c>
      <c r="AQ45">
        <v>38</v>
      </c>
    </row>
    <row r="46" spans="1:43" ht="20.25" customHeight="1">
      <c r="A46" s="19"/>
      <c r="B46" s="19"/>
      <c r="C46" s="19"/>
      <c r="D46" s="19"/>
      <c r="E46" s="20"/>
      <c r="F46" s="19" t="s">
        <v>18</v>
      </c>
      <c r="G46" s="20" t="s">
        <v>13</v>
      </c>
      <c r="H46" s="20"/>
      <c r="I46" s="21"/>
      <c r="J46" s="19"/>
      <c r="K46" s="19"/>
      <c r="L46" s="6">
        <f aca="true" t="shared" si="33" ref="L46:L77">SUM(L45+L$4)</f>
        <v>0.05416666666666668</v>
      </c>
      <c r="M46" s="6"/>
      <c r="N46" s="6">
        <f t="shared" si="22"/>
        <v>-0.05416666666666668</v>
      </c>
      <c r="O46" s="6">
        <f t="shared" si="23"/>
        <v>-0.05416666666666668</v>
      </c>
      <c r="P46" s="24">
        <f t="shared" si="24"/>
        <v>0</v>
      </c>
      <c r="Q46" s="6">
        <f t="shared" si="25"/>
        <v>0.05416666666666668</v>
      </c>
      <c r="R46" s="6"/>
      <c r="S46" s="6">
        <f t="shared" si="26"/>
        <v>-0.05416666666666668</v>
      </c>
      <c r="T46" s="6">
        <f t="shared" si="27"/>
        <v>-0.05416666666666668</v>
      </c>
      <c r="U46" s="24">
        <f t="shared" si="28"/>
        <v>0</v>
      </c>
      <c r="V46" s="6">
        <f t="shared" si="29"/>
        <v>-0.05416666666666668</v>
      </c>
      <c r="W46" s="6">
        <f t="shared" si="30"/>
        <v>-0.05416666666666668</v>
      </c>
      <c r="X46" s="24">
        <f t="shared" si="32"/>
        <v>0</v>
      </c>
      <c r="Z46" s="3">
        <f t="shared" si="19"/>
        <v>0</v>
      </c>
      <c r="AA46">
        <f t="shared" si="11"/>
      </c>
      <c r="AB46" t="str">
        <f t="shared" si="12"/>
        <v>Løpsnavn </v>
      </c>
      <c r="AC46" t="str">
        <f t="shared" si="13"/>
        <v>. Plass med tiden  </v>
      </c>
      <c r="AD46" s="14">
        <f t="shared" si="14"/>
        <v>-0.05416666666666668</v>
      </c>
      <c r="AE46" t="str">
        <f t="shared" si="20"/>
        <v> - km C, Senior</v>
      </c>
      <c r="AF46" t="str">
        <f t="shared" si="15"/>
        <v>dato og år</v>
      </c>
      <c r="AG46" t="str">
        <f t="shared" si="16"/>
        <v>x</v>
      </c>
      <c r="AI46">
        <f t="shared" si="17"/>
        <v>120</v>
      </c>
      <c r="AM46">
        <f t="shared" si="18"/>
        <v>150</v>
      </c>
      <c r="AQ46">
        <v>39</v>
      </c>
    </row>
    <row r="47" spans="1:43" ht="20.25" customHeight="1">
      <c r="A47" s="19"/>
      <c r="B47" s="19"/>
      <c r="C47" s="19"/>
      <c r="D47" s="19"/>
      <c r="E47" s="20"/>
      <c r="F47" s="19" t="s">
        <v>18</v>
      </c>
      <c r="G47" s="20" t="s">
        <v>13</v>
      </c>
      <c r="H47" s="20"/>
      <c r="I47" s="21"/>
      <c r="J47" s="19"/>
      <c r="K47" s="19"/>
      <c r="L47" s="6">
        <f t="shared" si="33"/>
        <v>0.05555555555555557</v>
      </c>
      <c r="M47" s="6"/>
      <c r="N47" s="6">
        <f t="shared" si="22"/>
        <v>-0.05555555555555557</v>
      </c>
      <c r="O47" s="6">
        <f t="shared" si="23"/>
        <v>-0.05555555555555557</v>
      </c>
      <c r="P47" s="24">
        <f t="shared" si="24"/>
        <v>0</v>
      </c>
      <c r="Q47" s="6">
        <f t="shared" si="25"/>
        <v>0.05555555555555557</v>
      </c>
      <c r="R47" s="6"/>
      <c r="S47" s="6">
        <f t="shared" si="26"/>
        <v>-0.05555555555555557</v>
      </c>
      <c r="T47" s="6">
        <f t="shared" si="27"/>
        <v>-0.05555555555555557</v>
      </c>
      <c r="U47" s="24">
        <f t="shared" si="28"/>
        <v>0</v>
      </c>
      <c r="V47" s="6">
        <f t="shared" si="29"/>
        <v>-0.05555555555555557</v>
      </c>
      <c r="W47" s="6">
        <f t="shared" si="30"/>
        <v>-0.05555555555555557</v>
      </c>
      <c r="X47" s="24">
        <f t="shared" si="32"/>
        <v>0</v>
      </c>
      <c r="Z47" s="3">
        <f t="shared" si="19"/>
        <v>0</v>
      </c>
      <c r="AA47">
        <f t="shared" si="11"/>
      </c>
      <c r="AB47" t="str">
        <f t="shared" si="12"/>
        <v>Løpsnavn </v>
      </c>
      <c r="AC47" t="str">
        <f t="shared" si="13"/>
        <v>. Plass med tiden  </v>
      </c>
      <c r="AD47" s="14">
        <f t="shared" si="14"/>
        <v>-0.05555555555555557</v>
      </c>
      <c r="AE47" t="str">
        <f t="shared" si="20"/>
        <v> - km C, Senior</v>
      </c>
      <c r="AF47" t="str">
        <f t="shared" si="15"/>
        <v>dato og år</v>
      </c>
      <c r="AG47" t="str">
        <f t="shared" si="16"/>
        <v>x</v>
      </c>
      <c r="AI47">
        <f t="shared" si="17"/>
        <v>120</v>
      </c>
      <c r="AM47">
        <f t="shared" si="18"/>
        <v>150</v>
      </c>
      <c r="AQ47">
        <v>40</v>
      </c>
    </row>
    <row r="48" spans="1:43" ht="20.25" customHeight="1">
      <c r="A48" s="19"/>
      <c r="B48" s="19"/>
      <c r="C48" s="19"/>
      <c r="D48" s="19"/>
      <c r="E48" s="20"/>
      <c r="F48" s="19" t="s">
        <v>18</v>
      </c>
      <c r="G48" s="20" t="s">
        <v>13</v>
      </c>
      <c r="H48" s="20"/>
      <c r="I48" s="21"/>
      <c r="J48" s="19"/>
      <c r="K48" s="19"/>
      <c r="L48" s="6">
        <f t="shared" si="33"/>
        <v>0.056944444444444464</v>
      </c>
      <c r="M48" s="6"/>
      <c r="N48" s="6">
        <f t="shared" si="22"/>
        <v>-0.056944444444444464</v>
      </c>
      <c r="O48" s="6">
        <f t="shared" si="23"/>
        <v>-0.056944444444444464</v>
      </c>
      <c r="P48" s="24">
        <f t="shared" si="24"/>
        <v>0</v>
      </c>
      <c r="Q48" s="6">
        <f t="shared" si="25"/>
        <v>0.056944444444444464</v>
      </c>
      <c r="R48" s="6"/>
      <c r="S48" s="6">
        <f t="shared" si="26"/>
        <v>-0.056944444444444464</v>
      </c>
      <c r="T48" s="6">
        <f t="shared" si="27"/>
        <v>-0.056944444444444464</v>
      </c>
      <c r="U48" s="24">
        <f t="shared" si="28"/>
        <v>0</v>
      </c>
      <c r="V48" s="6">
        <f t="shared" si="29"/>
        <v>-0.056944444444444464</v>
      </c>
      <c r="W48" s="6">
        <f t="shared" si="30"/>
        <v>-0.056944444444444464</v>
      </c>
      <c r="X48" s="24">
        <f t="shared" si="32"/>
        <v>0</v>
      </c>
      <c r="Z48" s="3">
        <f t="shared" si="19"/>
        <v>0</v>
      </c>
      <c r="AA48">
        <f t="shared" si="11"/>
      </c>
      <c r="AB48" t="str">
        <f t="shared" si="12"/>
        <v>Løpsnavn </v>
      </c>
      <c r="AC48" t="str">
        <f t="shared" si="13"/>
        <v>. Plass med tiden  </v>
      </c>
      <c r="AD48" s="14">
        <f t="shared" si="14"/>
        <v>-0.056944444444444464</v>
      </c>
      <c r="AE48" t="str">
        <f t="shared" si="20"/>
        <v> - km C, Senior</v>
      </c>
      <c r="AF48" t="str">
        <f t="shared" si="15"/>
        <v>dato og år</v>
      </c>
      <c r="AG48" t="str">
        <f t="shared" si="16"/>
        <v>x</v>
      </c>
      <c r="AI48">
        <f t="shared" si="17"/>
        <v>120</v>
      </c>
      <c r="AM48">
        <f t="shared" si="18"/>
        <v>150</v>
      </c>
      <c r="AQ48">
        <v>41</v>
      </c>
    </row>
    <row r="49" spans="1:43" ht="20.25" customHeight="1">
      <c r="A49" s="19"/>
      <c r="B49" s="19"/>
      <c r="C49" s="19"/>
      <c r="D49" s="19"/>
      <c r="E49" s="20"/>
      <c r="F49" s="19" t="s">
        <v>18</v>
      </c>
      <c r="G49" s="20" t="s">
        <v>13</v>
      </c>
      <c r="H49" s="20"/>
      <c r="I49" s="21"/>
      <c r="J49" s="19"/>
      <c r="K49" s="19"/>
      <c r="L49" s="6">
        <f t="shared" si="33"/>
        <v>0.058333333333333355</v>
      </c>
      <c r="M49" s="6"/>
      <c r="N49" s="6">
        <f t="shared" si="22"/>
        <v>-0.058333333333333355</v>
      </c>
      <c r="O49" s="6">
        <f t="shared" si="23"/>
        <v>-0.058333333333333355</v>
      </c>
      <c r="P49" s="24">
        <f t="shared" si="24"/>
        <v>0</v>
      </c>
      <c r="Q49" s="6">
        <f t="shared" si="25"/>
        <v>0.058333333333333355</v>
      </c>
      <c r="R49" s="6"/>
      <c r="S49" s="6">
        <f t="shared" si="26"/>
        <v>-0.058333333333333355</v>
      </c>
      <c r="T49" s="6">
        <f t="shared" si="27"/>
        <v>-0.058333333333333355</v>
      </c>
      <c r="U49" s="24">
        <f t="shared" si="28"/>
        <v>0</v>
      </c>
      <c r="V49" s="6">
        <f t="shared" si="29"/>
        <v>-0.058333333333333355</v>
      </c>
      <c r="W49" s="6">
        <f t="shared" si="30"/>
        <v>-0.058333333333333355</v>
      </c>
      <c r="X49" s="24">
        <f t="shared" si="32"/>
        <v>0</v>
      </c>
      <c r="Z49" s="3">
        <f t="shared" si="19"/>
        <v>0</v>
      </c>
      <c r="AA49">
        <f t="shared" si="11"/>
      </c>
      <c r="AB49" t="str">
        <f t="shared" si="12"/>
        <v>Løpsnavn </v>
      </c>
      <c r="AC49" t="str">
        <f t="shared" si="13"/>
        <v>. Plass med tiden  </v>
      </c>
      <c r="AD49" s="14">
        <f t="shared" si="14"/>
        <v>-0.058333333333333355</v>
      </c>
      <c r="AE49" t="str">
        <f t="shared" si="20"/>
        <v> - km C, Senior</v>
      </c>
      <c r="AF49" t="str">
        <f t="shared" si="15"/>
        <v>dato og år</v>
      </c>
      <c r="AG49" t="str">
        <f t="shared" si="16"/>
        <v>x</v>
      </c>
      <c r="AI49">
        <f t="shared" si="17"/>
        <v>120</v>
      </c>
      <c r="AM49">
        <f t="shared" si="18"/>
        <v>150</v>
      </c>
      <c r="AQ49">
        <v>42</v>
      </c>
    </row>
    <row r="50" spans="1:43" ht="20.25" customHeight="1">
      <c r="A50" s="19"/>
      <c r="B50" s="19"/>
      <c r="C50" s="19"/>
      <c r="D50" s="19"/>
      <c r="E50" s="20"/>
      <c r="F50" s="19" t="s">
        <v>18</v>
      </c>
      <c r="G50" s="20" t="s">
        <v>13</v>
      </c>
      <c r="H50" s="20"/>
      <c r="I50" s="21"/>
      <c r="J50" s="19"/>
      <c r="K50" s="19"/>
      <c r="L50" s="6">
        <f t="shared" si="33"/>
        <v>0.059722222222222246</v>
      </c>
      <c r="M50" s="6"/>
      <c r="N50" s="6">
        <f t="shared" si="22"/>
        <v>-0.059722222222222246</v>
      </c>
      <c r="O50" s="6">
        <f t="shared" si="23"/>
        <v>-0.059722222222222246</v>
      </c>
      <c r="P50" s="24">
        <f t="shared" si="24"/>
        <v>0</v>
      </c>
      <c r="Q50" s="6">
        <f t="shared" si="25"/>
        <v>0.059722222222222246</v>
      </c>
      <c r="R50" s="6"/>
      <c r="S50" s="6">
        <f t="shared" si="26"/>
        <v>-0.059722222222222246</v>
      </c>
      <c r="T50" s="6">
        <f t="shared" si="27"/>
        <v>-0.059722222222222246</v>
      </c>
      <c r="U50" s="24">
        <f t="shared" si="28"/>
        <v>0</v>
      </c>
      <c r="V50" s="6">
        <f t="shared" si="29"/>
        <v>-0.059722222222222246</v>
      </c>
      <c r="W50" s="6">
        <f t="shared" si="30"/>
        <v>-0.059722222222222246</v>
      </c>
      <c r="X50" s="24">
        <f t="shared" si="32"/>
        <v>0</v>
      </c>
      <c r="Z50" s="3">
        <f t="shared" si="19"/>
        <v>0</v>
      </c>
      <c r="AA50">
        <f t="shared" si="11"/>
      </c>
      <c r="AB50" t="str">
        <f t="shared" si="12"/>
        <v>Løpsnavn </v>
      </c>
      <c r="AC50" t="str">
        <f t="shared" si="13"/>
        <v>. Plass med tiden  </v>
      </c>
      <c r="AD50" s="14">
        <f t="shared" si="14"/>
        <v>-0.059722222222222246</v>
      </c>
      <c r="AE50" t="str">
        <f t="shared" si="20"/>
        <v> - km C, Senior</v>
      </c>
      <c r="AF50" t="str">
        <f t="shared" si="15"/>
        <v>dato og år</v>
      </c>
      <c r="AG50" t="str">
        <f t="shared" si="16"/>
        <v>x</v>
      </c>
      <c r="AI50">
        <f t="shared" si="17"/>
        <v>120</v>
      </c>
      <c r="AM50">
        <f t="shared" si="18"/>
        <v>150</v>
      </c>
      <c r="AQ50">
        <v>43</v>
      </c>
    </row>
    <row r="51" spans="1:43" ht="20.25" customHeight="1">
      <c r="A51" s="19"/>
      <c r="B51" s="19"/>
      <c r="C51" s="19"/>
      <c r="D51" s="19"/>
      <c r="E51" s="20"/>
      <c r="F51" s="19" t="s">
        <v>18</v>
      </c>
      <c r="G51" s="20" t="s">
        <v>13</v>
      </c>
      <c r="H51" s="20"/>
      <c r="I51" s="21"/>
      <c r="J51" s="19"/>
      <c r="K51" s="19"/>
      <c r="L51" s="6">
        <f t="shared" si="33"/>
        <v>0.06111111111111114</v>
      </c>
      <c r="M51" s="6"/>
      <c r="N51" s="6">
        <f t="shared" si="22"/>
        <v>-0.06111111111111114</v>
      </c>
      <c r="O51" s="6">
        <f t="shared" si="23"/>
        <v>-0.06111111111111114</v>
      </c>
      <c r="P51" s="24">
        <f t="shared" si="24"/>
        <v>0</v>
      </c>
      <c r="Q51" s="6">
        <f t="shared" si="25"/>
        <v>0.06111111111111114</v>
      </c>
      <c r="R51" s="6"/>
      <c r="S51" s="6">
        <f t="shared" si="26"/>
        <v>-0.06111111111111114</v>
      </c>
      <c r="T51" s="6">
        <f t="shared" si="27"/>
        <v>-0.06111111111111114</v>
      </c>
      <c r="U51" s="24">
        <f t="shared" si="28"/>
        <v>0</v>
      </c>
      <c r="V51" s="6">
        <f t="shared" si="29"/>
        <v>-0.06111111111111114</v>
      </c>
      <c r="W51" s="6">
        <f t="shared" si="30"/>
        <v>-0.06111111111111114</v>
      </c>
      <c r="X51" s="24">
        <f t="shared" si="32"/>
        <v>0</v>
      </c>
      <c r="Z51" s="3">
        <f t="shared" si="19"/>
        <v>0</v>
      </c>
      <c r="AA51">
        <f t="shared" si="11"/>
      </c>
      <c r="AB51" t="str">
        <f t="shared" si="12"/>
        <v>Løpsnavn </v>
      </c>
      <c r="AC51" t="str">
        <f t="shared" si="13"/>
        <v>. Plass med tiden  </v>
      </c>
      <c r="AD51" s="14">
        <f t="shared" si="14"/>
        <v>-0.06111111111111114</v>
      </c>
      <c r="AE51" t="str">
        <f t="shared" si="20"/>
        <v> - km C, Senior</v>
      </c>
      <c r="AF51" t="str">
        <f t="shared" si="15"/>
        <v>dato og år</v>
      </c>
      <c r="AG51" t="str">
        <f t="shared" si="16"/>
        <v>x</v>
      </c>
      <c r="AI51">
        <f t="shared" si="17"/>
        <v>120</v>
      </c>
      <c r="AM51">
        <f t="shared" si="18"/>
        <v>150</v>
      </c>
      <c r="AQ51">
        <v>44</v>
      </c>
    </row>
    <row r="52" spans="1:43" ht="20.25" customHeight="1">
      <c r="A52" s="19"/>
      <c r="B52" s="19"/>
      <c r="C52" s="19"/>
      <c r="D52" s="19"/>
      <c r="E52" s="20"/>
      <c r="F52" s="19" t="s">
        <v>18</v>
      </c>
      <c r="G52" s="20" t="s">
        <v>13</v>
      </c>
      <c r="H52" s="20"/>
      <c r="I52" s="21"/>
      <c r="J52" s="19"/>
      <c r="K52" s="19"/>
      <c r="L52" s="6">
        <f t="shared" si="33"/>
        <v>0.06250000000000003</v>
      </c>
      <c r="M52" s="6"/>
      <c r="N52" s="6">
        <f t="shared" si="22"/>
        <v>-0.06250000000000003</v>
      </c>
      <c r="O52" s="6">
        <f t="shared" si="23"/>
        <v>-0.06250000000000003</v>
      </c>
      <c r="P52" s="24">
        <f t="shared" si="24"/>
        <v>0</v>
      </c>
      <c r="Q52" s="6">
        <f t="shared" si="25"/>
        <v>0.06250000000000003</v>
      </c>
      <c r="R52" s="6"/>
      <c r="S52" s="6">
        <f t="shared" si="26"/>
        <v>-0.06250000000000003</v>
      </c>
      <c r="T52" s="6">
        <f t="shared" si="27"/>
        <v>-0.06250000000000003</v>
      </c>
      <c r="U52" s="24">
        <f t="shared" si="28"/>
        <v>0</v>
      </c>
      <c r="V52" s="6">
        <f t="shared" si="29"/>
        <v>-0.06250000000000003</v>
      </c>
      <c r="W52" s="6">
        <f t="shared" si="30"/>
        <v>-0.06250000000000003</v>
      </c>
      <c r="X52" s="24">
        <f t="shared" si="32"/>
        <v>0</v>
      </c>
      <c r="Z52" s="3">
        <f t="shared" si="19"/>
        <v>0</v>
      </c>
      <c r="AA52">
        <f t="shared" si="11"/>
      </c>
      <c r="AB52" t="str">
        <f t="shared" si="12"/>
        <v>Løpsnavn </v>
      </c>
      <c r="AC52" t="str">
        <f t="shared" si="13"/>
        <v>. Plass med tiden  </v>
      </c>
      <c r="AD52" s="14">
        <f t="shared" si="14"/>
        <v>-0.06250000000000003</v>
      </c>
      <c r="AE52" t="str">
        <f t="shared" si="20"/>
        <v> - km C, Senior</v>
      </c>
      <c r="AF52" t="str">
        <f t="shared" si="15"/>
        <v>dato og år</v>
      </c>
      <c r="AG52" t="str">
        <f t="shared" si="16"/>
        <v>x</v>
      </c>
      <c r="AI52">
        <f t="shared" si="17"/>
        <v>120</v>
      </c>
      <c r="AM52">
        <f t="shared" si="18"/>
        <v>150</v>
      </c>
      <c r="AQ52">
        <v>45</v>
      </c>
    </row>
    <row r="53" spans="1:43" ht="20.25" customHeight="1">
      <c r="A53" s="19"/>
      <c r="B53" s="19"/>
      <c r="C53" s="19"/>
      <c r="D53" s="19"/>
      <c r="E53" s="20"/>
      <c r="F53" s="19" t="s">
        <v>18</v>
      </c>
      <c r="G53" s="20" t="s">
        <v>13</v>
      </c>
      <c r="H53" s="20"/>
      <c r="I53" s="21"/>
      <c r="J53" s="19"/>
      <c r="K53" s="19"/>
      <c r="L53" s="6">
        <f t="shared" si="33"/>
        <v>0.06388888888888891</v>
      </c>
      <c r="M53" s="6"/>
      <c r="N53" s="6">
        <f t="shared" si="22"/>
        <v>-0.06388888888888891</v>
      </c>
      <c r="O53" s="6">
        <f t="shared" si="23"/>
        <v>-0.06388888888888891</v>
      </c>
      <c r="P53" s="24">
        <f t="shared" si="24"/>
        <v>0</v>
      </c>
      <c r="Q53" s="6">
        <f t="shared" si="25"/>
        <v>0.06388888888888891</v>
      </c>
      <c r="R53" s="6"/>
      <c r="S53" s="6">
        <f t="shared" si="26"/>
        <v>-0.06388888888888891</v>
      </c>
      <c r="T53" s="6">
        <f t="shared" si="27"/>
        <v>-0.06388888888888891</v>
      </c>
      <c r="U53" s="24">
        <f t="shared" si="28"/>
        <v>0</v>
      </c>
      <c r="V53" s="6">
        <f t="shared" si="29"/>
        <v>-0.06388888888888891</v>
      </c>
      <c r="W53" s="6">
        <f t="shared" si="30"/>
        <v>-0.06388888888888891</v>
      </c>
      <c r="X53" s="24">
        <f t="shared" si="32"/>
        <v>0</v>
      </c>
      <c r="Z53" s="3">
        <f t="shared" si="19"/>
        <v>0</v>
      </c>
      <c r="AA53">
        <f t="shared" si="11"/>
      </c>
      <c r="AB53" t="str">
        <f t="shared" si="12"/>
        <v>Løpsnavn </v>
      </c>
      <c r="AC53" t="str">
        <f t="shared" si="13"/>
        <v>. Plass med tiden  </v>
      </c>
      <c r="AD53" s="14">
        <f t="shared" si="14"/>
        <v>-0.06388888888888891</v>
      </c>
      <c r="AE53" t="str">
        <f t="shared" si="20"/>
        <v> - km C, Senior</v>
      </c>
      <c r="AF53" t="str">
        <f t="shared" si="15"/>
        <v>dato og år</v>
      </c>
      <c r="AG53" t="str">
        <f t="shared" si="16"/>
        <v>x</v>
      </c>
      <c r="AI53">
        <f t="shared" si="17"/>
        <v>120</v>
      </c>
      <c r="AM53">
        <f t="shared" si="18"/>
        <v>150</v>
      </c>
      <c r="AQ53">
        <v>46</v>
      </c>
    </row>
    <row r="54" spans="1:43" ht="20.25" customHeight="1">
      <c r="A54" s="19"/>
      <c r="B54" s="19"/>
      <c r="C54" s="19"/>
      <c r="D54" s="19"/>
      <c r="E54" s="20"/>
      <c r="F54" s="19" t="s">
        <v>18</v>
      </c>
      <c r="G54" s="20" t="s">
        <v>13</v>
      </c>
      <c r="H54" s="20"/>
      <c r="I54" s="21"/>
      <c r="J54" s="19"/>
      <c r="K54" s="19"/>
      <c r="L54" s="6">
        <f t="shared" si="33"/>
        <v>0.0652777777777778</v>
      </c>
      <c r="M54" s="6"/>
      <c r="N54" s="6">
        <f t="shared" si="22"/>
        <v>-0.0652777777777778</v>
      </c>
      <c r="O54" s="6">
        <f t="shared" si="23"/>
        <v>-0.0652777777777778</v>
      </c>
      <c r="P54" s="24">
        <f t="shared" si="24"/>
        <v>0</v>
      </c>
      <c r="Q54" s="6">
        <f t="shared" si="25"/>
        <v>0.0652777777777778</v>
      </c>
      <c r="R54" s="6"/>
      <c r="S54" s="6">
        <f t="shared" si="26"/>
        <v>-0.0652777777777778</v>
      </c>
      <c r="T54" s="6">
        <f t="shared" si="27"/>
        <v>-0.0652777777777778</v>
      </c>
      <c r="U54" s="24">
        <f t="shared" si="28"/>
        <v>0</v>
      </c>
      <c r="V54" s="6">
        <f t="shared" si="29"/>
        <v>-0.0652777777777778</v>
      </c>
      <c r="W54" s="6">
        <f t="shared" si="30"/>
        <v>-0.0652777777777778</v>
      </c>
      <c r="X54" s="24">
        <f t="shared" si="32"/>
        <v>0</v>
      </c>
      <c r="Z54" s="3">
        <f t="shared" si="19"/>
        <v>0</v>
      </c>
      <c r="AA54">
        <f t="shared" si="11"/>
      </c>
      <c r="AB54" t="str">
        <f t="shared" si="12"/>
        <v>Løpsnavn </v>
      </c>
      <c r="AC54" t="str">
        <f t="shared" si="13"/>
        <v>. Plass med tiden  </v>
      </c>
      <c r="AD54" s="14">
        <f t="shared" si="14"/>
        <v>-0.0652777777777778</v>
      </c>
      <c r="AE54" t="str">
        <f t="shared" si="20"/>
        <v> - km C, Senior</v>
      </c>
      <c r="AF54" t="str">
        <f t="shared" si="15"/>
        <v>dato og år</v>
      </c>
      <c r="AG54" t="str">
        <f t="shared" si="16"/>
        <v>x</v>
      </c>
      <c r="AI54">
        <f t="shared" si="17"/>
        <v>120</v>
      </c>
      <c r="AM54">
        <f t="shared" si="18"/>
        <v>150</v>
      </c>
      <c r="AQ54">
        <v>47</v>
      </c>
    </row>
    <row r="55" spans="1:43" ht="20.25" customHeight="1">
      <c r="A55" s="19"/>
      <c r="B55" s="19"/>
      <c r="C55" s="19"/>
      <c r="D55" s="19"/>
      <c r="E55" s="20"/>
      <c r="F55" s="19" t="s">
        <v>18</v>
      </c>
      <c r="G55" s="20" t="s">
        <v>13</v>
      </c>
      <c r="H55" s="20"/>
      <c r="I55" s="21"/>
      <c r="J55" s="19"/>
      <c r="K55" s="19"/>
      <c r="L55" s="6">
        <f t="shared" si="33"/>
        <v>0.06666666666666668</v>
      </c>
      <c r="M55" s="6"/>
      <c r="N55" s="6">
        <f t="shared" si="22"/>
        <v>-0.06666666666666668</v>
      </c>
      <c r="O55" s="6">
        <f t="shared" si="23"/>
        <v>-0.06666666666666668</v>
      </c>
      <c r="P55" s="24">
        <f t="shared" si="24"/>
        <v>0</v>
      </c>
      <c r="Q55" s="6">
        <f t="shared" si="25"/>
        <v>0.06666666666666668</v>
      </c>
      <c r="R55" s="6"/>
      <c r="S55" s="6">
        <f t="shared" si="26"/>
        <v>-0.06666666666666668</v>
      </c>
      <c r="T55" s="6">
        <f t="shared" si="27"/>
        <v>-0.06666666666666668</v>
      </c>
      <c r="U55" s="24">
        <f t="shared" si="28"/>
        <v>0</v>
      </c>
      <c r="V55" s="6">
        <f t="shared" si="29"/>
        <v>-0.06666666666666668</v>
      </c>
      <c r="W55" s="6">
        <f t="shared" si="30"/>
        <v>-0.06666666666666668</v>
      </c>
      <c r="X55" s="24">
        <f t="shared" si="32"/>
        <v>0</v>
      </c>
      <c r="Z55" s="3">
        <f t="shared" si="19"/>
        <v>0</v>
      </c>
      <c r="AA55">
        <f t="shared" si="11"/>
      </c>
      <c r="AB55" t="str">
        <f t="shared" si="12"/>
        <v>Løpsnavn </v>
      </c>
      <c r="AC55" t="str">
        <f t="shared" si="13"/>
        <v>. Plass med tiden  </v>
      </c>
      <c r="AD55" s="14">
        <f t="shared" si="14"/>
        <v>-0.06666666666666668</v>
      </c>
      <c r="AE55" t="str">
        <f t="shared" si="20"/>
        <v> - km C, Senior</v>
      </c>
      <c r="AF55" t="str">
        <f t="shared" si="15"/>
        <v>dato og år</v>
      </c>
      <c r="AG55" t="str">
        <f t="shared" si="16"/>
        <v>x</v>
      </c>
      <c r="AI55">
        <f t="shared" si="17"/>
        <v>120</v>
      </c>
      <c r="AM55">
        <f t="shared" si="18"/>
        <v>150</v>
      </c>
      <c r="AQ55">
        <v>48</v>
      </c>
    </row>
    <row r="56" spans="1:43" ht="20.25" customHeight="1">
      <c r="A56" s="19"/>
      <c r="B56" s="19"/>
      <c r="C56" s="19"/>
      <c r="D56" s="19"/>
      <c r="E56" s="20"/>
      <c r="F56" s="19" t="s">
        <v>18</v>
      </c>
      <c r="G56" s="20" t="s">
        <v>13</v>
      </c>
      <c r="H56" s="20"/>
      <c r="I56" s="21"/>
      <c r="J56" s="19"/>
      <c r="K56" s="19"/>
      <c r="L56" s="6">
        <f t="shared" si="33"/>
        <v>0.06805555555555556</v>
      </c>
      <c r="M56" s="6"/>
      <c r="N56" s="6">
        <f t="shared" si="22"/>
        <v>-0.06805555555555556</v>
      </c>
      <c r="O56" s="6">
        <f t="shared" si="23"/>
        <v>-0.06805555555555556</v>
      </c>
      <c r="P56" s="24">
        <f t="shared" si="24"/>
        <v>0</v>
      </c>
      <c r="Q56" s="6">
        <f t="shared" si="25"/>
        <v>0.06805555555555556</v>
      </c>
      <c r="R56" s="6"/>
      <c r="S56" s="6">
        <f t="shared" si="26"/>
        <v>-0.06805555555555556</v>
      </c>
      <c r="T56" s="6">
        <f t="shared" si="27"/>
        <v>-0.06805555555555556</v>
      </c>
      <c r="U56" s="24">
        <f t="shared" si="28"/>
        <v>0</v>
      </c>
      <c r="V56" s="6">
        <f t="shared" si="29"/>
        <v>-0.06805555555555556</v>
      </c>
      <c r="W56" s="6">
        <f t="shared" si="30"/>
        <v>-0.06805555555555556</v>
      </c>
      <c r="X56" s="24">
        <f t="shared" si="32"/>
        <v>0</v>
      </c>
      <c r="Z56" s="3">
        <f t="shared" si="19"/>
        <v>0</v>
      </c>
      <c r="AA56">
        <f t="shared" si="11"/>
      </c>
      <c r="AB56" t="str">
        <f t="shared" si="12"/>
        <v>Løpsnavn </v>
      </c>
      <c r="AC56" t="str">
        <f t="shared" si="13"/>
        <v>. Plass med tiden  </v>
      </c>
      <c r="AD56" s="14">
        <f t="shared" si="14"/>
        <v>-0.06805555555555556</v>
      </c>
      <c r="AE56" t="str">
        <f t="shared" si="20"/>
        <v> - km C, Senior</v>
      </c>
      <c r="AF56" t="str">
        <f t="shared" si="15"/>
        <v>dato og år</v>
      </c>
      <c r="AG56" t="str">
        <f t="shared" si="16"/>
        <v>x</v>
      </c>
      <c r="AI56">
        <f t="shared" si="17"/>
        <v>120</v>
      </c>
      <c r="AM56">
        <f t="shared" si="18"/>
        <v>150</v>
      </c>
      <c r="AQ56">
        <v>49</v>
      </c>
    </row>
    <row r="57" spans="1:43" ht="20.25" customHeight="1">
      <c r="A57" s="19"/>
      <c r="B57" s="19"/>
      <c r="C57" s="19"/>
      <c r="D57" s="19"/>
      <c r="E57" s="20"/>
      <c r="F57" s="19" t="s">
        <v>18</v>
      </c>
      <c r="G57" s="20" t="s">
        <v>13</v>
      </c>
      <c r="H57" s="20"/>
      <c r="I57" s="21"/>
      <c r="J57" s="19"/>
      <c r="K57" s="19"/>
      <c r="L57" s="6">
        <f t="shared" si="33"/>
        <v>0.06944444444444445</v>
      </c>
      <c r="M57" s="6"/>
      <c r="N57" s="6">
        <f t="shared" si="22"/>
        <v>-0.06944444444444445</v>
      </c>
      <c r="O57" s="6">
        <f t="shared" si="23"/>
        <v>-0.06944444444444445</v>
      </c>
      <c r="P57" s="24">
        <f t="shared" si="24"/>
        <v>0</v>
      </c>
      <c r="Q57" s="6">
        <f t="shared" si="25"/>
        <v>0.06944444444444445</v>
      </c>
      <c r="R57" s="6"/>
      <c r="S57" s="6">
        <f t="shared" si="26"/>
        <v>-0.06944444444444445</v>
      </c>
      <c r="T57" s="6">
        <f t="shared" si="27"/>
        <v>-0.06944444444444445</v>
      </c>
      <c r="U57" s="24">
        <f t="shared" si="28"/>
        <v>0</v>
      </c>
      <c r="V57" s="6">
        <f t="shared" si="29"/>
        <v>-0.06944444444444445</v>
      </c>
      <c r="W57" s="6">
        <f t="shared" si="30"/>
        <v>-0.06944444444444445</v>
      </c>
      <c r="X57" s="24">
        <f t="shared" si="32"/>
        <v>0</v>
      </c>
      <c r="Z57" s="3">
        <f t="shared" si="19"/>
        <v>0</v>
      </c>
      <c r="AA57">
        <f t="shared" si="11"/>
      </c>
      <c r="AB57" t="str">
        <f t="shared" si="12"/>
        <v>Løpsnavn </v>
      </c>
      <c r="AC57" t="str">
        <f t="shared" si="13"/>
        <v>. Plass med tiden  </v>
      </c>
      <c r="AD57" s="14">
        <f t="shared" si="14"/>
        <v>-0.06944444444444445</v>
      </c>
      <c r="AE57" t="str">
        <f t="shared" si="20"/>
        <v> - km C, Senior</v>
      </c>
      <c r="AF57" t="str">
        <f t="shared" si="15"/>
        <v>dato og år</v>
      </c>
      <c r="AG57" t="str">
        <f t="shared" si="16"/>
        <v>x</v>
      </c>
      <c r="AI57">
        <f t="shared" si="17"/>
        <v>120</v>
      </c>
      <c r="AM57">
        <f t="shared" si="18"/>
        <v>150</v>
      </c>
      <c r="AQ57">
        <v>50</v>
      </c>
    </row>
    <row r="58" spans="1:43" ht="20.25" customHeight="1">
      <c r="A58" s="19"/>
      <c r="B58" s="19"/>
      <c r="C58" s="19"/>
      <c r="D58" s="19"/>
      <c r="E58" s="20"/>
      <c r="F58" s="19" t="s">
        <v>18</v>
      </c>
      <c r="G58" s="20" t="s">
        <v>13</v>
      </c>
      <c r="H58" s="20"/>
      <c r="I58" s="21"/>
      <c r="J58" s="19"/>
      <c r="K58" s="19"/>
      <c r="L58" s="6">
        <f t="shared" si="33"/>
        <v>0.07083333333333333</v>
      </c>
      <c r="M58" s="6"/>
      <c r="N58" s="6">
        <f t="shared" si="22"/>
        <v>-0.07083333333333333</v>
      </c>
      <c r="O58" s="6">
        <f t="shared" si="23"/>
        <v>-0.07083333333333333</v>
      </c>
      <c r="P58" s="24">
        <f t="shared" si="24"/>
        <v>0</v>
      </c>
      <c r="Q58" s="6">
        <f t="shared" si="25"/>
        <v>0.07083333333333333</v>
      </c>
      <c r="R58" s="6"/>
      <c r="S58" s="6">
        <f t="shared" si="26"/>
        <v>-0.07083333333333333</v>
      </c>
      <c r="T58" s="6">
        <f t="shared" si="27"/>
        <v>-0.07083333333333333</v>
      </c>
      <c r="U58" s="24">
        <f t="shared" si="28"/>
        <v>0</v>
      </c>
      <c r="V58" s="6">
        <f t="shared" si="29"/>
        <v>-0.07083333333333333</v>
      </c>
      <c r="W58" s="6">
        <f t="shared" si="30"/>
        <v>-0.07083333333333333</v>
      </c>
      <c r="X58" s="24">
        <f t="shared" si="32"/>
        <v>0</v>
      </c>
      <c r="Z58" s="3">
        <f t="shared" si="19"/>
        <v>0</v>
      </c>
      <c r="AA58">
        <f t="shared" si="11"/>
      </c>
      <c r="AB58" t="str">
        <f t="shared" si="12"/>
        <v>Løpsnavn </v>
      </c>
      <c r="AC58" t="str">
        <f t="shared" si="13"/>
        <v>. Plass med tiden  </v>
      </c>
      <c r="AD58" s="14">
        <f t="shared" si="14"/>
        <v>-0.07083333333333333</v>
      </c>
      <c r="AE58" t="str">
        <f t="shared" si="20"/>
        <v> - km C, Senior</v>
      </c>
      <c r="AF58" t="str">
        <f t="shared" si="15"/>
        <v>dato og år</v>
      </c>
      <c r="AG58" t="str">
        <f t="shared" si="16"/>
        <v>x</v>
      </c>
      <c r="AI58">
        <f t="shared" si="17"/>
        <v>120</v>
      </c>
      <c r="AM58">
        <f t="shared" si="18"/>
        <v>150</v>
      </c>
      <c r="AQ58">
        <v>51</v>
      </c>
    </row>
    <row r="59" spans="1:43" ht="20.25" customHeight="1">
      <c r="A59" s="19"/>
      <c r="B59" s="19"/>
      <c r="C59" s="19"/>
      <c r="D59" s="19"/>
      <c r="E59" s="20"/>
      <c r="F59" s="19" t="s">
        <v>18</v>
      </c>
      <c r="G59" s="20" t="s">
        <v>13</v>
      </c>
      <c r="H59" s="20"/>
      <c r="I59" s="21"/>
      <c r="J59" s="19"/>
      <c r="K59" s="19"/>
      <c r="L59" s="6">
        <f t="shared" si="33"/>
        <v>0.07222222222222222</v>
      </c>
      <c r="M59" s="6"/>
      <c r="N59" s="6">
        <f t="shared" si="22"/>
        <v>-0.07222222222222222</v>
      </c>
      <c r="O59" s="6">
        <f t="shared" si="23"/>
        <v>-0.07222222222222222</v>
      </c>
      <c r="P59" s="24">
        <f t="shared" si="24"/>
        <v>0</v>
      </c>
      <c r="Q59" s="6">
        <f t="shared" si="25"/>
        <v>0.07222222222222222</v>
      </c>
      <c r="R59" s="6"/>
      <c r="S59" s="6">
        <f t="shared" si="26"/>
        <v>-0.07222222222222222</v>
      </c>
      <c r="T59" s="6">
        <f t="shared" si="27"/>
        <v>-0.07222222222222222</v>
      </c>
      <c r="U59" s="24">
        <f t="shared" si="28"/>
        <v>0</v>
      </c>
      <c r="V59" s="6">
        <f t="shared" si="29"/>
        <v>-0.07222222222222222</v>
      </c>
      <c r="W59" s="6">
        <f t="shared" si="30"/>
        <v>-0.07222222222222222</v>
      </c>
      <c r="X59" s="24">
        <f t="shared" si="32"/>
        <v>0</v>
      </c>
      <c r="Z59" s="3">
        <f t="shared" si="19"/>
        <v>0</v>
      </c>
      <c r="AA59">
        <f t="shared" si="11"/>
      </c>
      <c r="AB59" t="str">
        <f t="shared" si="12"/>
        <v>Løpsnavn </v>
      </c>
      <c r="AC59" t="str">
        <f t="shared" si="13"/>
        <v>. Plass med tiden  </v>
      </c>
      <c r="AD59" s="14">
        <f t="shared" si="14"/>
        <v>-0.07222222222222222</v>
      </c>
      <c r="AE59" t="str">
        <f t="shared" si="20"/>
        <v> - km C, Senior</v>
      </c>
      <c r="AF59" t="str">
        <f t="shared" si="15"/>
        <v>dato og år</v>
      </c>
      <c r="AG59" t="str">
        <f t="shared" si="16"/>
        <v>x</v>
      </c>
      <c r="AI59">
        <f t="shared" si="17"/>
        <v>120</v>
      </c>
      <c r="AM59">
        <f t="shared" si="18"/>
        <v>150</v>
      </c>
      <c r="AQ59">
        <v>52</v>
      </c>
    </row>
    <row r="60" spans="1:43" ht="20.25" customHeight="1">
      <c r="A60" s="19"/>
      <c r="B60" s="19"/>
      <c r="C60" s="19"/>
      <c r="D60" s="19"/>
      <c r="E60" s="20"/>
      <c r="F60" s="19" t="s">
        <v>18</v>
      </c>
      <c r="G60" s="20" t="s">
        <v>13</v>
      </c>
      <c r="H60" s="20"/>
      <c r="I60" s="21"/>
      <c r="J60" s="19"/>
      <c r="K60" s="19"/>
      <c r="L60" s="6">
        <f t="shared" si="33"/>
        <v>0.0736111111111111</v>
      </c>
      <c r="M60" s="6"/>
      <c r="N60" s="6">
        <f t="shared" si="22"/>
        <v>-0.0736111111111111</v>
      </c>
      <c r="O60" s="6">
        <f t="shared" si="23"/>
        <v>-0.0736111111111111</v>
      </c>
      <c r="P60" s="24">
        <f t="shared" si="24"/>
        <v>0</v>
      </c>
      <c r="Q60" s="6">
        <f t="shared" si="25"/>
        <v>0.0736111111111111</v>
      </c>
      <c r="R60" s="6"/>
      <c r="S60" s="6">
        <f t="shared" si="26"/>
        <v>-0.0736111111111111</v>
      </c>
      <c r="T60" s="6">
        <f t="shared" si="27"/>
        <v>-0.0736111111111111</v>
      </c>
      <c r="U60" s="24">
        <f t="shared" si="28"/>
        <v>0</v>
      </c>
      <c r="V60" s="6">
        <f t="shared" si="29"/>
        <v>-0.0736111111111111</v>
      </c>
      <c r="W60" s="6">
        <f t="shared" si="30"/>
        <v>-0.0736111111111111</v>
      </c>
      <c r="X60" s="24">
        <f t="shared" si="32"/>
        <v>0</v>
      </c>
      <c r="Z60" s="3">
        <f t="shared" si="19"/>
        <v>0</v>
      </c>
      <c r="AA60">
        <f t="shared" si="11"/>
      </c>
      <c r="AB60" t="str">
        <f t="shared" si="12"/>
        <v>Løpsnavn </v>
      </c>
      <c r="AC60" t="str">
        <f t="shared" si="13"/>
        <v>. Plass med tiden  </v>
      </c>
      <c r="AD60" s="14">
        <f t="shared" si="14"/>
        <v>-0.0736111111111111</v>
      </c>
      <c r="AE60" t="str">
        <f t="shared" si="20"/>
        <v> - km C, Senior</v>
      </c>
      <c r="AF60" t="str">
        <f t="shared" si="15"/>
        <v>dato og år</v>
      </c>
      <c r="AG60" t="str">
        <f t="shared" si="16"/>
        <v>x</v>
      </c>
      <c r="AI60">
        <f t="shared" si="17"/>
        <v>120</v>
      </c>
      <c r="AM60">
        <f t="shared" si="18"/>
        <v>150</v>
      </c>
      <c r="AQ60">
        <v>53</v>
      </c>
    </row>
    <row r="61" spans="1:43" ht="20.25" customHeight="1">
      <c r="A61" s="19"/>
      <c r="B61" s="19"/>
      <c r="C61" s="19"/>
      <c r="D61" s="19"/>
      <c r="E61" s="20"/>
      <c r="F61" s="19" t="s">
        <v>18</v>
      </c>
      <c r="G61" s="20" t="s">
        <v>13</v>
      </c>
      <c r="H61" s="20"/>
      <c r="I61" s="21"/>
      <c r="J61" s="19"/>
      <c r="K61" s="19"/>
      <c r="L61" s="6">
        <f t="shared" si="33"/>
        <v>0.07499999999999998</v>
      </c>
      <c r="M61" s="6"/>
      <c r="N61" s="6">
        <f t="shared" si="22"/>
        <v>-0.07499999999999998</v>
      </c>
      <c r="O61" s="6">
        <f t="shared" si="23"/>
        <v>-0.07499999999999998</v>
      </c>
      <c r="P61" s="24">
        <f t="shared" si="24"/>
        <v>0</v>
      </c>
      <c r="Q61" s="6">
        <f t="shared" si="25"/>
        <v>0.07499999999999998</v>
      </c>
      <c r="R61" s="6"/>
      <c r="S61" s="6">
        <f t="shared" si="26"/>
        <v>-0.07499999999999998</v>
      </c>
      <c r="T61" s="6">
        <f t="shared" si="27"/>
        <v>-0.07499999999999998</v>
      </c>
      <c r="U61" s="24">
        <f t="shared" si="28"/>
        <v>0</v>
      </c>
      <c r="V61" s="6">
        <f t="shared" si="29"/>
        <v>-0.07499999999999998</v>
      </c>
      <c r="W61" s="6">
        <f t="shared" si="30"/>
        <v>-0.07499999999999998</v>
      </c>
      <c r="X61" s="24">
        <f t="shared" si="32"/>
        <v>0</v>
      </c>
      <c r="Z61" s="3">
        <f t="shared" si="19"/>
        <v>0</v>
      </c>
      <c r="AA61">
        <f t="shared" si="11"/>
      </c>
      <c r="AB61" t="str">
        <f t="shared" si="12"/>
        <v>Løpsnavn </v>
      </c>
      <c r="AC61" t="str">
        <f t="shared" si="13"/>
        <v>. Plass med tiden  </v>
      </c>
      <c r="AD61" s="14">
        <f t="shared" si="14"/>
        <v>-0.07499999999999998</v>
      </c>
      <c r="AE61" t="str">
        <f t="shared" si="20"/>
        <v> - km C, Senior</v>
      </c>
      <c r="AF61" t="str">
        <f t="shared" si="15"/>
        <v>dato og år</v>
      </c>
      <c r="AG61" t="str">
        <f t="shared" si="16"/>
        <v>x</v>
      </c>
      <c r="AI61">
        <f t="shared" si="17"/>
        <v>120</v>
      </c>
      <c r="AM61">
        <f t="shared" si="18"/>
        <v>150</v>
      </c>
      <c r="AQ61">
        <v>54</v>
      </c>
    </row>
    <row r="62" spans="1:43" ht="20.25" customHeight="1">
      <c r="A62" s="19"/>
      <c r="B62" s="19"/>
      <c r="C62" s="19"/>
      <c r="D62" s="19"/>
      <c r="E62" s="20"/>
      <c r="F62" s="19" t="s">
        <v>18</v>
      </c>
      <c r="G62" s="20" t="s">
        <v>13</v>
      </c>
      <c r="H62" s="20"/>
      <c r="I62" s="21"/>
      <c r="J62" s="19"/>
      <c r="K62" s="19"/>
      <c r="L62" s="6">
        <f t="shared" si="33"/>
        <v>0.07638888888888887</v>
      </c>
      <c r="M62" s="6"/>
      <c r="N62" s="6">
        <f t="shared" si="22"/>
        <v>-0.07638888888888887</v>
      </c>
      <c r="O62" s="6">
        <f t="shared" si="23"/>
        <v>-0.07638888888888887</v>
      </c>
      <c r="P62" s="24">
        <f t="shared" si="24"/>
        <v>0</v>
      </c>
      <c r="Q62" s="6">
        <f t="shared" si="25"/>
        <v>0.07638888888888887</v>
      </c>
      <c r="R62" s="6"/>
      <c r="S62" s="6">
        <f t="shared" si="26"/>
        <v>-0.07638888888888887</v>
      </c>
      <c r="T62" s="6">
        <f t="shared" si="27"/>
        <v>-0.07638888888888887</v>
      </c>
      <c r="U62" s="24">
        <f t="shared" si="28"/>
        <v>0</v>
      </c>
      <c r="V62" s="6">
        <f t="shared" si="29"/>
        <v>-0.07638888888888887</v>
      </c>
      <c r="W62" s="6">
        <f t="shared" si="30"/>
        <v>-0.07638888888888887</v>
      </c>
      <c r="X62" s="24">
        <f t="shared" si="32"/>
        <v>0</v>
      </c>
      <c r="Z62" s="3">
        <f t="shared" si="19"/>
        <v>0</v>
      </c>
      <c r="AA62">
        <f t="shared" si="11"/>
      </c>
      <c r="AB62" t="str">
        <f t="shared" si="12"/>
        <v>Løpsnavn </v>
      </c>
      <c r="AC62" t="str">
        <f t="shared" si="13"/>
        <v>. Plass med tiden  </v>
      </c>
      <c r="AD62" s="14">
        <f t="shared" si="14"/>
        <v>-0.07638888888888887</v>
      </c>
      <c r="AE62" t="str">
        <f t="shared" si="20"/>
        <v> - km C, Senior</v>
      </c>
      <c r="AF62" t="str">
        <f t="shared" si="15"/>
        <v>dato og år</v>
      </c>
      <c r="AG62" t="str">
        <f t="shared" si="16"/>
        <v>x</v>
      </c>
      <c r="AI62">
        <f t="shared" si="17"/>
        <v>120</v>
      </c>
      <c r="AM62">
        <f t="shared" si="18"/>
        <v>150</v>
      </c>
      <c r="AQ62">
        <v>55</v>
      </c>
    </row>
    <row r="63" spans="1:43" ht="20.25" customHeight="1">
      <c r="A63" s="19"/>
      <c r="B63" s="19"/>
      <c r="C63" s="19"/>
      <c r="D63" s="19"/>
      <c r="E63" s="20"/>
      <c r="F63" s="19" t="s">
        <v>18</v>
      </c>
      <c r="G63" s="20" t="s">
        <v>13</v>
      </c>
      <c r="H63" s="20"/>
      <c r="I63" s="21"/>
      <c r="J63" s="19"/>
      <c r="K63" s="19"/>
      <c r="L63" s="6">
        <f t="shared" si="33"/>
        <v>0.07777777777777775</v>
      </c>
      <c r="M63" s="6"/>
      <c r="N63" s="6">
        <f t="shared" si="22"/>
        <v>-0.07777777777777775</v>
      </c>
      <c r="O63" s="6">
        <f t="shared" si="23"/>
        <v>-0.07777777777777775</v>
      </c>
      <c r="P63" s="24">
        <f t="shared" si="24"/>
        <v>0</v>
      </c>
      <c r="Q63" s="6">
        <f t="shared" si="25"/>
        <v>0.07777777777777775</v>
      </c>
      <c r="R63" s="6"/>
      <c r="S63" s="6">
        <f t="shared" si="26"/>
        <v>-0.07777777777777775</v>
      </c>
      <c r="T63" s="6">
        <f t="shared" si="27"/>
        <v>-0.07777777777777775</v>
      </c>
      <c r="U63" s="24">
        <f t="shared" si="28"/>
        <v>0</v>
      </c>
      <c r="V63" s="6">
        <f t="shared" si="29"/>
        <v>-0.07777777777777775</v>
      </c>
      <c r="W63" s="6">
        <f t="shared" si="30"/>
        <v>-0.07777777777777775</v>
      </c>
      <c r="X63" s="24">
        <f t="shared" si="32"/>
        <v>0</v>
      </c>
      <c r="Z63" s="3">
        <f t="shared" si="19"/>
        <v>0</v>
      </c>
      <c r="AA63">
        <f t="shared" si="11"/>
      </c>
      <c r="AB63" t="str">
        <f t="shared" si="12"/>
        <v>Løpsnavn </v>
      </c>
      <c r="AC63" t="str">
        <f t="shared" si="13"/>
        <v>. Plass med tiden  </v>
      </c>
      <c r="AD63" s="14">
        <f t="shared" si="14"/>
        <v>-0.07777777777777775</v>
      </c>
      <c r="AE63" t="str">
        <f t="shared" si="20"/>
        <v> - km C, Senior</v>
      </c>
      <c r="AF63" t="str">
        <f t="shared" si="15"/>
        <v>dato og år</v>
      </c>
      <c r="AG63" t="str">
        <f t="shared" si="16"/>
        <v>x</v>
      </c>
      <c r="AI63">
        <f t="shared" si="17"/>
        <v>120</v>
      </c>
      <c r="AM63">
        <f t="shared" si="18"/>
        <v>150</v>
      </c>
      <c r="AQ63">
        <v>56</v>
      </c>
    </row>
    <row r="64" spans="1:43" ht="20.25" customHeight="1">
      <c r="A64" s="19"/>
      <c r="B64" s="19"/>
      <c r="C64" s="19"/>
      <c r="D64" s="19"/>
      <c r="E64" s="20"/>
      <c r="F64" s="19" t="s">
        <v>18</v>
      </c>
      <c r="G64" s="20" t="s">
        <v>13</v>
      </c>
      <c r="H64" s="20"/>
      <c r="I64" s="21"/>
      <c r="J64" s="19"/>
      <c r="K64" s="19"/>
      <c r="L64" s="6">
        <f t="shared" si="33"/>
        <v>0.07916666666666664</v>
      </c>
      <c r="M64" s="6"/>
      <c r="N64" s="6">
        <f t="shared" si="22"/>
        <v>-0.07916666666666664</v>
      </c>
      <c r="O64" s="6">
        <f t="shared" si="23"/>
        <v>-0.07916666666666664</v>
      </c>
      <c r="P64" s="24">
        <f t="shared" si="24"/>
        <v>0</v>
      </c>
      <c r="Q64" s="6">
        <f t="shared" si="25"/>
        <v>0.07916666666666664</v>
      </c>
      <c r="R64" s="6"/>
      <c r="S64" s="6">
        <f t="shared" si="26"/>
        <v>-0.07916666666666664</v>
      </c>
      <c r="T64" s="6">
        <f t="shared" si="27"/>
        <v>-0.07916666666666664</v>
      </c>
      <c r="U64" s="24">
        <f t="shared" si="28"/>
        <v>0</v>
      </c>
      <c r="V64" s="6">
        <f t="shared" si="29"/>
        <v>-0.07916666666666664</v>
      </c>
      <c r="W64" s="6">
        <f t="shared" si="30"/>
        <v>-0.07916666666666664</v>
      </c>
      <c r="X64" s="24">
        <f t="shared" si="32"/>
        <v>0</v>
      </c>
      <c r="Z64" s="3">
        <f t="shared" si="19"/>
        <v>0</v>
      </c>
      <c r="AA64">
        <f t="shared" si="11"/>
      </c>
      <c r="AB64" t="str">
        <f t="shared" si="12"/>
        <v>Løpsnavn </v>
      </c>
      <c r="AC64" t="str">
        <f t="shared" si="13"/>
        <v>. Plass med tiden  </v>
      </c>
      <c r="AD64" s="14">
        <f t="shared" si="14"/>
        <v>-0.07916666666666664</v>
      </c>
      <c r="AE64" t="str">
        <f t="shared" si="20"/>
        <v> - km C, Senior</v>
      </c>
      <c r="AF64" t="str">
        <f t="shared" si="15"/>
        <v>dato og år</v>
      </c>
      <c r="AG64" t="str">
        <f t="shared" si="16"/>
        <v>x</v>
      </c>
      <c r="AI64">
        <f t="shared" si="17"/>
        <v>120</v>
      </c>
      <c r="AM64">
        <f t="shared" si="18"/>
        <v>150</v>
      </c>
      <c r="AQ64">
        <v>57</v>
      </c>
    </row>
    <row r="65" spans="1:43" ht="20.25" customHeight="1">
      <c r="A65" s="19"/>
      <c r="B65" s="19"/>
      <c r="C65" s="19"/>
      <c r="D65" s="19"/>
      <c r="E65" s="20"/>
      <c r="F65" s="19" t="s">
        <v>18</v>
      </c>
      <c r="G65" s="20" t="s">
        <v>13</v>
      </c>
      <c r="H65" s="20"/>
      <c r="I65" s="21"/>
      <c r="J65" s="19"/>
      <c r="K65" s="19"/>
      <c r="L65" s="6">
        <f t="shared" si="33"/>
        <v>0.08055555555555552</v>
      </c>
      <c r="M65" s="6"/>
      <c r="N65" s="6">
        <f t="shared" si="22"/>
        <v>-0.08055555555555552</v>
      </c>
      <c r="O65" s="6">
        <f t="shared" si="23"/>
        <v>-0.08055555555555552</v>
      </c>
      <c r="P65" s="24">
        <f t="shared" si="24"/>
        <v>0</v>
      </c>
      <c r="Q65" s="6">
        <f t="shared" si="25"/>
        <v>0.08055555555555552</v>
      </c>
      <c r="R65" s="6"/>
      <c r="S65" s="6">
        <f t="shared" si="26"/>
        <v>-0.08055555555555552</v>
      </c>
      <c r="T65" s="6">
        <f t="shared" si="27"/>
        <v>-0.08055555555555552</v>
      </c>
      <c r="U65" s="24">
        <f t="shared" si="28"/>
        <v>0</v>
      </c>
      <c r="V65" s="6">
        <f t="shared" si="29"/>
        <v>-0.08055555555555552</v>
      </c>
      <c r="W65" s="6">
        <f t="shared" si="30"/>
        <v>-0.08055555555555552</v>
      </c>
      <c r="X65" s="24">
        <f t="shared" si="32"/>
        <v>0</v>
      </c>
      <c r="Z65" s="3">
        <f t="shared" si="19"/>
        <v>0</v>
      </c>
      <c r="AA65">
        <f t="shared" si="11"/>
      </c>
      <c r="AB65" t="str">
        <f t="shared" si="12"/>
        <v>Løpsnavn </v>
      </c>
      <c r="AC65" t="str">
        <f t="shared" si="13"/>
        <v>. Plass med tiden  </v>
      </c>
      <c r="AD65" s="14">
        <f t="shared" si="14"/>
        <v>-0.08055555555555552</v>
      </c>
      <c r="AE65" t="str">
        <f t="shared" si="20"/>
        <v> - km C, Senior</v>
      </c>
      <c r="AF65" t="str">
        <f t="shared" si="15"/>
        <v>dato og år</v>
      </c>
      <c r="AG65" t="str">
        <f t="shared" si="16"/>
        <v>x</v>
      </c>
      <c r="AI65">
        <f t="shared" si="17"/>
        <v>120</v>
      </c>
      <c r="AM65">
        <f t="shared" si="18"/>
        <v>150</v>
      </c>
      <c r="AQ65">
        <v>58</v>
      </c>
    </row>
    <row r="66" spans="1:43" ht="20.25" customHeight="1">
      <c r="A66" s="19"/>
      <c r="B66" s="19"/>
      <c r="C66" s="19"/>
      <c r="D66" s="19"/>
      <c r="E66" s="20"/>
      <c r="F66" s="19" t="s">
        <v>18</v>
      </c>
      <c r="G66" s="20" t="s">
        <v>13</v>
      </c>
      <c r="H66" s="20"/>
      <c r="I66" s="21"/>
      <c r="J66" s="19"/>
      <c r="K66" s="19"/>
      <c r="L66" s="6">
        <f t="shared" si="33"/>
        <v>0.0819444444444444</v>
      </c>
      <c r="M66" s="6"/>
      <c r="N66" s="6">
        <f t="shared" si="22"/>
        <v>-0.0819444444444444</v>
      </c>
      <c r="O66" s="6">
        <f t="shared" si="23"/>
        <v>-0.0819444444444444</v>
      </c>
      <c r="P66" s="24">
        <f t="shared" si="24"/>
        <v>0</v>
      </c>
      <c r="Q66" s="6">
        <f t="shared" si="25"/>
        <v>0.0819444444444444</v>
      </c>
      <c r="R66" s="6"/>
      <c r="S66" s="6">
        <f t="shared" si="26"/>
        <v>-0.0819444444444444</v>
      </c>
      <c r="T66" s="6">
        <f t="shared" si="27"/>
        <v>-0.0819444444444444</v>
      </c>
      <c r="U66" s="24">
        <f t="shared" si="28"/>
        <v>0</v>
      </c>
      <c r="V66" s="6">
        <f t="shared" si="29"/>
        <v>-0.0819444444444444</v>
      </c>
      <c r="W66" s="6">
        <f t="shared" si="30"/>
        <v>-0.0819444444444444</v>
      </c>
      <c r="X66" s="24">
        <f t="shared" si="32"/>
        <v>0</v>
      </c>
      <c r="Z66" s="3">
        <f t="shared" si="19"/>
        <v>0</v>
      </c>
      <c r="AA66">
        <f t="shared" si="11"/>
      </c>
      <c r="AB66" t="str">
        <f t="shared" si="12"/>
        <v>Løpsnavn </v>
      </c>
      <c r="AC66" t="str">
        <f t="shared" si="13"/>
        <v>. Plass med tiden  </v>
      </c>
      <c r="AD66" s="14">
        <f t="shared" si="14"/>
        <v>-0.0819444444444444</v>
      </c>
      <c r="AE66" t="str">
        <f t="shared" si="20"/>
        <v> - km C, Senior</v>
      </c>
      <c r="AF66" t="str">
        <f t="shared" si="15"/>
        <v>dato og år</v>
      </c>
      <c r="AG66" t="str">
        <f t="shared" si="16"/>
        <v>x</v>
      </c>
      <c r="AI66">
        <f t="shared" si="17"/>
        <v>120</v>
      </c>
      <c r="AM66">
        <f t="shared" si="18"/>
        <v>150</v>
      </c>
      <c r="AQ66">
        <v>59</v>
      </c>
    </row>
    <row r="67" spans="1:43" ht="20.25" customHeight="1">
      <c r="A67" s="19"/>
      <c r="B67" s="19"/>
      <c r="C67" s="19"/>
      <c r="D67" s="19"/>
      <c r="E67" s="20"/>
      <c r="F67" s="19" t="s">
        <v>18</v>
      </c>
      <c r="G67" s="20" t="s">
        <v>13</v>
      </c>
      <c r="H67" s="20"/>
      <c r="I67" s="21"/>
      <c r="J67" s="19"/>
      <c r="K67" s="19"/>
      <c r="L67" s="6">
        <f t="shared" si="33"/>
        <v>0.08333333333333329</v>
      </c>
      <c r="M67" s="6"/>
      <c r="N67" s="6">
        <f t="shared" si="22"/>
        <v>-0.08333333333333329</v>
      </c>
      <c r="O67" s="6">
        <f t="shared" si="23"/>
        <v>-0.08333333333333329</v>
      </c>
      <c r="P67" s="24">
        <f t="shared" si="24"/>
        <v>0</v>
      </c>
      <c r="Q67" s="6">
        <f t="shared" si="25"/>
        <v>0.08333333333333329</v>
      </c>
      <c r="R67" s="6"/>
      <c r="S67" s="6">
        <f t="shared" si="26"/>
        <v>-0.08333333333333329</v>
      </c>
      <c r="T67" s="6">
        <f t="shared" si="27"/>
        <v>-0.08333333333333329</v>
      </c>
      <c r="U67" s="24">
        <f t="shared" si="28"/>
        <v>0</v>
      </c>
      <c r="V67" s="6">
        <f t="shared" si="29"/>
        <v>-0.08333333333333329</v>
      </c>
      <c r="W67" s="6">
        <f t="shared" si="30"/>
        <v>-0.08333333333333329</v>
      </c>
      <c r="X67" s="24">
        <f t="shared" si="32"/>
        <v>0</v>
      </c>
      <c r="Z67" s="3">
        <f t="shared" si="19"/>
        <v>0</v>
      </c>
      <c r="AA67">
        <f t="shared" si="11"/>
      </c>
      <c r="AB67" t="str">
        <f t="shared" si="12"/>
        <v>Løpsnavn </v>
      </c>
      <c r="AC67" t="str">
        <f t="shared" si="13"/>
        <v>. Plass med tiden  </v>
      </c>
      <c r="AD67" s="14">
        <f t="shared" si="14"/>
        <v>-0.08333333333333329</v>
      </c>
      <c r="AE67" t="str">
        <f t="shared" si="20"/>
        <v> - km C, Senior</v>
      </c>
      <c r="AF67" t="str">
        <f t="shared" si="15"/>
        <v>dato og år</v>
      </c>
      <c r="AG67" t="str">
        <f t="shared" si="16"/>
        <v>x</v>
      </c>
      <c r="AI67">
        <f t="shared" si="17"/>
        <v>120</v>
      </c>
      <c r="AM67">
        <f t="shared" si="18"/>
        <v>150</v>
      </c>
      <c r="AQ67">
        <v>60</v>
      </c>
    </row>
    <row r="68" spans="1:43" ht="20.25" customHeight="1">
      <c r="A68" s="19"/>
      <c r="B68" s="19"/>
      <c r="C68" s="19"/>
      <c r="D68" s="19"/>
      <c r="E68" s="20"/>
      <c r="F68" s="19" t="s">
        <v>18</v>
      </c>
      <c r="G68" s="20" t="s">
        <v>13</v>
      </c>
      <c r="H68" s="20"/>
      <c r="I68" s="21"/>
      <c r="J68" s="19"/>
      <c r="K68" s="19"/>
      <c r="L68" s="6">
        <f t="shared" si="33"/>
        <v>0.08472222222222217</v>
      </c>
      <c r="M68" s="6"/>
      <c r="N68" s="6">
        <f t="shared" si="22"/>
        <v>-0.08472222222222217</v>
      </c>
      <c r="O68" s="6">
        <f t="shared" si="23"/>
        <v>-0.08472222222222217</v>
      </c>
      <c r="P68" s="24">
        <f t="shared" si="24"/>
        <v>0</v>
      </c>
      <c r="Q68" s="6">
        <f t="shared" si="25"/>
        <v>0.08472222222222217</v>
      </c>
      <c r="R68" s="6"/>
      <c r="S68" s="6">
        <f t="shared" si="26"/>
        <v>-0.08472222222222217</v>
      </c>
      <c r="T68" s="6">
        <f t="shared" si="27"/>
        <v>-0.08472222222222217</v>
      </c>
      <c r="U68" s="24">
        <f t="shared" si="28"/>
        <v>0</v>
      </c>
      <c r="V68" s="6">
        <f t="shared" si="29"/>
        <v>-0.08472222222222217</v>
      </c>
      <c r="W68" s="6">
        <f t="shared" si="30"/>
        <v>-0.08472222222222217</v>
      </c>
      <c r="X68" s="24">
        <f t="shared" si="32"/>
        <v>0</v>
      </c>
      <c r="Z68" s="3">
        <f t="shared" si="19"/>
        <v>0</v>
      </c>
      <c r="AA68">
        <f t="shared" si="11"/>
      </c>
      <c r="AB68" t="str">
        <f t="shared" si="12"/>
        <v>Løpsnavn </v>
      </c>
      <c r="AC68" t="str">
        <f t="shared" si="13"/>
        <v>. Plass med tiden  </v>
      </c>
      <c r="AD68" s="14">
        <f t="shared" si="14"/>
        <v>-0.08472222222222217</v>
      </c>
      <c r="AE68" t="str">
        <f t="shared" si="20"/>
        <v> - km C, Senior</v>
      </c>
      <c r="AF68" t="str">
        <f t="shared" si="15"/>
        <v>dato og år</v>
      </c>
      <c r="AG68" t="str">
        <f t="shared" si="16"/>
        <v>x</v>
      </c>
      <c r="AI68">
        <f t="shared" si="17"/>
        <v>120</v>
      </c>
      <c r="AM68">
        <f t="shared" si="18"/>
        <v>150</v>
      </c>
      <c r="AQ68">
        <v>61</v>
      </c>
    </row>
    <row r="69" spans="1:43" ht="20.25" customHeight="1">
      <c r="A69" s="19"/>
      <c r="B69" s="19"/>
      <c r="C69" s="19"/>
      <c r="D69" s="19"/>
      <c r="E69" s="20"/>
      <c r="F69" s="19" t="s">
        <v>18</v>
      </c>
      <c r="G69" s="20" t="s">
        <v>13</v>
      </c>
      <c r="H69" s="20"/>
      <c r="I69" s="21"/>
      <c r="J69" s="19"/>
      <c r="K69" s="19"/>
      <c r="L69" s="6">
        <f t="shared" si="33"/>
        <v>0.08611111111111105</v>
      </c>
      <c r="M69" s="6"/>
      <c r="N69" s="6">
        <f t="shared" si="22"/>
        <v>-0.08611111111111105</v>
      </c>
      <c r="O69" s="6">
        <f t="shared" si="23"/>
        <v>-0.08611111111111105</v>
      </c>
      <c r="P69" s="24">
        <f t="shared" si="24"/>
        <v>0</v>
      </c>
      <c r="Q69" s="6">
        <f t="shared" si="25"/>
        <v>0.08611111111111105</v>
      </c>
      <c r="R69" s="6"/>
      <c r="S69" s="6">
        <f t="shared" si="26"/>
        <v>-0.08611111111111105</v>
      </c>
      <c r="T69" s="6">
        <f t="shared" si="27"/>
        <v>-0.08611111111111105</v>
      </c>
      <c r="U69" s="24">
        <f t="shared" si="28"/>
        <v>0</v>
      </c>
      <c r="V69" s="6">
        <f t="shared" si="29"/>
        <v>-0.08611111111111105</v>
      </c>
      <c r="W69" s="6">
        <f t="shared" si="30"/>
        <v>-0.08611111111111105</v>
      </c>
      <c r="X69" s="24">
        <f t="shared" si="32"/>
        <v>0</v>
      </c>
      <c r="Z69" s="3">
        <f t="shared" si="19"/>
        <v>0</v>
      </c>
      <c r="AA69">
        <f t="shared" si="11"/>
      </c>
      <c r="AB69" t="str">
        <f t="shared" si="12"/>
        <v>Løpsnavn </v>
      </c>
      <c r="AC69" t="str">
        <f t="shared" si="13"/>
        <v>. Plass med tiden  </v>
      </c>
      <c r="AD69" s="14">
        <f t="shared" si="14"/>
        <v>-0.08611111111111105</v>
      </c>
      <c r="AE69" t="str">
        <f t="shared" si="20"/>
        <v> - km C, Senior</v>
      </c>
      <c r="AF69" t="str">
        <f t="shared" si="15"/>
        <v>dato og år</v>
      </c>
      <c r="AG69" t="str">
        <f t="shared" si="16"/>
        <v>x</v>
      </c>
      <c r="AI69">
        <f t="shared" si="17"/>
        <v>120</v>
      </c>
      <c r="AM69">
        <f t="shared" si="18"/>
        <v>150</v>
      </c>
      <c r="AQ69">
        <v>62</v>
      </c>
    </row>
    <row r="70" spans="1:43" ht="20.25" customHeight="1">
      <c r="A70" s="19"/>
      <c r="B70" s="19"/>
      <c r="C70" s="19"/>
      <c r="D70" s="19"/>
      <c r="E70" s="20"/>
      <c r="F70" s="19" t="s">
        <v>18</v>
      </c>
      <c r="G70" s="20" t="s">
        <v>13</v>
      </c>
      <c r="H70" s="20"/>
      <c r="I70" s="21"/>
      <c r="J70" s="19"/>
      <c r="K70" s="19"/>
      <c r="L70" s="6">
        <f t="shared" si="33"/>
        <v>0.08749999999999994</v>
      </c>
      <c r="M70" s="6"/>
      <c r="N70" s="6">
        <f t="shared" si="22"/>
        <v>-0.08749999999999994</v>
      </c>
      <c r="O70" s="6">
        <f t="shared" si="23"/>
        <v>-0.08749999999999994</v>
      </c>
      <c r="P70" s="24">
        <f t="shared" si="24"/>
        <v>0</v>
      </c>
      <c r="Q70" s="6">
        <f t="shared" si="25"/>
        <v>0.08749999999999994</v>
      </c>
      <c r="R70" s="6"/>
      <c r="S70" s="6">
        <f t="shared" si="26"/>
        <v>-0.08749999999999994</v>
      </c>
      <c r="T70" s="6">
        <f t="shared" si="27"/>
        <v>-0.08749999999999994</v>
      </c>
      <c r="U70" s="24">
        <f t="shared" si="28"/>
        <v>0</v>
      </c>
      <c r="V70" s="6">
        <f t="shared" si="29"/>
        <v>-0.08749999999999994</v>
      </c>
      <c r="W70" s="6">
        <f t="shared" si="30"/>
        <v>-0.08749999999999994</v>
      </c>
      <c r="X70" s="24">
        <f t="shared" si="32"/>
        <v>0</v>
      </c>
      <c r="Z70" s="3">
        <f t="shared" si="19"/>
        <v>0</v>
      </c>
      <c r="AA70">
        <f t="shared" si="11"/>
      </c>
      <c r="AB70" t="str">
        <f t="shared" si="12"/>
        <v>Løpsnavn </v>
      </c>
      <c r="AC70" t="str">
        <f t="shared" si="13"/>
        <v>. Plass med tiden  </v>
      </c>
      <c r="AD70" s="14">
        <f t="shared" si="14"/>
        <v>-0.08749999999999994</v>
      </c>
      <c r="AE70" t="str">
        <f t="shared" si="20"/>
        <v> - km C, Senior</v>
      </c>
      <c r="AF70" t="str">
        <f t="shared" si="15"/>
        <v>dato og år</v>
      </c>
      <c r="AG70" t="str">
        <f t="shared" si="16"/>
        <v>x</v>
      </c>
      <c r="AI70">
        <f t="shared" si="17"/>
        <v>120</v>
      </c>
      <c r="AM70">
        <f t="shared" si="18"/>
        <v>150</v>
      </c>
      <c r="AQ70">
        <v>63</v>
      </c>
    </row>
    <row r="71" spans="1:43" ht="20.25" customHeight="1">
      <c r="A71" s="19"/>
      <c r="B71" s="19"/>
      <c r="C71" s="19"/>
      <c r="D71" s="19"/>
      <c r="E71" s="20"/>
      <c r="F71" s="19" t="s">
        <v>18</v>
      </c>
      <c r="G71" s="20" t="s">
        <v>13</v>
      </c>
      <c r="H71" s="20"/>
      <c r="I71" s="21"/>
      <c r="J71" s="19"/>
      <c r="K71" s="19"/>
      <c r="L71" s="6">
        <f t="shared" si="33"/>
        <v>0.08888888888888882</v>
      </c>
      <c r="M71" s="6"/>
      <c r="N71" s="6">
        <f t="shared" si="22"/>
        <v>-0.08888888888888882</v>
      </c>
      <c r="O71" s="6">
        <f t="shared" si="23"/>
        <v>-0.08888888888888882</v>
      </c>
      <c r="P71" s="24">
        <f t="shared" si="24"/>
        <v>0</v>
      </c>
      <c r="Q71" s="6">
        <f t="shared" si="25"/>
        <v>0.08888888888888882</v>
      </c>
      <c r="R71" s="6"/>
      <c r="S71" s="6">
        <f t="shared" si="26"/>
        <v>-0.08888888888888882</v>
      </c>
      <c r="T71" s="6">
        <f t="shared" si="27"/>
        <v>-0.08888888888888882</v>
      </c>
      <c r="U71" s="24">
        <f t="shared" si="28"/>
        <v>0</v>
      </c>
      <c r="V71" s="6">
        <f t="shared" si="29"/>
        <v>-0.08888888888888882</v>
      </c>
      <c r="W71" s="6">
        <f t="shared" si="30"/>
        <v>-0.08888888888888882</v>
      </c>
      <c r="X71" s="24">
        <f t="shared" si="32"/>
        <v>0</v>
      </c>
      <c r="Z71" s="3">
        <f t="shared" si="19"/>
        <v>0</v>
      </c>
      <c r="AA71">
        <f t="shared" si="11"/>
      </c>
      <c r="AB71" t="str">
        <f t="shared" si="12"/>
        <v>Løpsnavn </v>
      </c>
      <c r="AC71" t="str">
        <f t="shared" si="13"/>
        <v>. Plass med tiden  </v>
      </c>
      <c r="AD71" s="14">
        <f t="shared" si="14"/>
        <v>-0.08888888888888882</v>
      </c>
      <c r="AE71" t="str">
        <f t="shared" si="20"/>
        <v> - km C, Senior</v>
      </c>
      <c r="AF71" t="str">
        <f t="shared" si="15"/>
        <v>dato og år</v>
      </c>
      <c r="AG71" t="str">
        <f t="shared" si="16"/>
        <v>x</v>
      </c>
      <c r="AI71">
        <f t="shared" si="17"/>
        <v>120</v>
      </c>
      <c r="AM71">
        <f t="shared" si="18"/>
        <v>150</v>
      </c>
      <c r="AQ71">
        <v>64</v>
      </c>
    </row>
    <row r="72" spans="1:43" ht="20.25" customHeight="1">
      <c r="A72" s="19"/>
      <c r="B72" s="19"/>
      <c r="C72" s="19"/>
      <c r="D72" s="19"/>
      <c r="E72" s="20"/>
      <c r="F72" s="19" t="s">
        <v>18</v>
      </c>
      <c r="G72" s="20" t="s">
        <v>13</v>
      </c>
      <c r="H72" s="20"/>
      <c r="I72" s="21"/>
      <c r="J72" s="19"/>
      <c r="K72" s="19"/>
      <c r="L72" s="6">
        <f t="shared" si="33"/>
        <v>0.0902777777777777</v>
      </c>
      <c r="M72" s="6"/>
      <c r="N72" s="6">
        <f aca="true" t="shared" si="34" ref="N72:N135">SUM(M72-L72)</f>
        <v>-0.0902777777777777</v>
      </c>
      <c r="O72" s="6">
        <f aca="true" t="shared" si="35" ref="O72:O135">IF($A72=1,0,N72-N71+O71)</f>
        <v>-0.0902777777777777</v>
      </c>
      <c r="P72" s="24">
        <f aca="true" t="shared" si="36" ref="P72:P135">SUM(C72/(N72*24))</f>
        <v>0</v>
      </c>
      <c r="Q72" s="6">
        <f aca="true" t="shared" si="37" ref="Q72:Q135">SUM(Q71+Q$4)</f>
        <v>0.0902777777777777</v>
      </c>
      <c r="R72" s="6"/>
      <c r="S72" s="6">
        <f aca="true" t="shared" si="38" ref="S72:S135">SUM(R72-Q72)</f>
        <v>-0.0902777777777777</v>
      </c>
      <c r="T72" s="6">
        <f aca="true" t="shared" si="39" ref="T72:T135">IF($A72=1,0,S72-S71+T71)</f>
        <v>-0.0902777777777777</v>
      </c>
      <c r="U72" s="24">
        <f aca="true" t="shared" si="40" ref="U72:U135">SUM(C72/(S72*24))</f>
        <v>0</v>
      </c>
      <c r="V72" s="6">
        <f aca="true" t="shared" si="41" ref="V72:V135">IF(R72=R$5,N72,N72+S72)</f>
        <v>-0.0902777777777777</v>
      </c>
      <c r="W72" s="6">
        <f aca="true" t="shared" si="42" ref="W72:W135">IF($A72=1,0,V72-V71+W71)</f>
        <v>-0.0902777777777777</v>
      </c>
      <c r="X72" s="24">
        <f aca="true" t="shared" si="43" ref="X72:X103">IF(N72=R$5,U72,((C72*2)/(V72*24)))</f>
        <v>0</v>
      </c>
      <c r="Z72" s="3">
        <f t="shared" si="19"/>
        <v>0</v>
      </c>
      <c r="AA72">
        <f aca="true" t="shared" si="44" ref="AA72:AA135">T($H72)</f>
      </c>
      <c r="AB72" t="str">
        <f aca="true" t="shared" si="45" ref="AB72:AB135">T(B$1)</f>
        <v>Løpsnavn </v>
      </c>
      <c r="AC72" t="str">
        <f aca="true" t="shared" si="46" ref="AC72:AC135">CONCATENATE(A72,". Plass med tiden  ")</f>
        <v>. Plass med tiden  </v>
      </c>
      <c r="AD72" s="14">
        <f aca="true" t="shared" si="47" ref="AD72:AD135">SUM(V72)</f>
        <v>-0.0902777777777777</v>
      </c>
      <c r="AE72" t="str">
        <f t="shared" si="20"/>
        <v> - km C, Senior</v>
      </c>
      <c r="AF72" t="str">
        <f aca="true" t="shared" si="48" ref="AF72:AF135">T($B$2)</f>
        <v>dato og år</v>
      </c>
      <c r="AG72" t="str">
        <f aca="true" t="shared" si="49" ref="AG72:AG135">IF(B72&gt;0,"a","x")</f>
        <v>x</v>
      </c>
      <c r="AI72">
        <f aca="true" t="shared" si="50" ref="AI72:AI135">IF(B72&lt;1,120,B72)</f>
        <v>120</v>
      </c>
      <c r="AM72">
        <f aca="true" t="shared" si="51" ref="AM72:AM135">IF(I72=I$5,150,F72)</f>
        <v>150</v>
      </c>
      <c r="AQ72">
        <v>65</v>
      </c>
    </row>
    <row r="73" spans="1:43" ht="20.25" customHeight="1">
      <c r="A73" s="19"/>
      <c r="B73" s="19"/>
      <c r="C73" s="19"/>
      <c r="D73" s="19"/>
      <c r="E73" s="20"/>
      <c r="F73" s="19" t="s">
        <v>18</v>
      </c>
      <c r="G73" s="20" t="s">
        <v>13</v>
      </c>
      <c r="H73" s="20"/>
      <c r="I73" s="21"/>
      <c r="J73" s="19"/>
      <c r="K73" s="19"/>
      <c r="L73" s="6">
        <f t="shared" si="33"/>
        <v>0.09166666666666659</v>
      </c>
      <c r="M73" s="6"/>
      <c r="N73" s="6">
        <f t="shared" si="34"/>
        <v>-0.09166666666666659</v>
      </c>
      <c r="O73" s="6">
        <f t="shared" si="35"/>
        <v>-0.09166666666666659</v>
      </c>
      <c r="P73" s="24">
        <f t="shared" si="36"/>
        <v>0</v>
      </c>
      <c r="Q73" s="6">
        <f t="shared" si="37"/>
        <v>0.09166666666666659</v>
      </c>
      <c r="R73" s="6"/>
      <c r="S73" s="6">
        <f t="shared" si="38"/>
        <v>-0.09166666666666659</v>
      </c>
      <c r="T73" s="6">
        <f t="shared" si="39"/>
        <v>-0.09166666666666659</v>
      </c>
      <c r="U73" s="24">
        <f t="shared" si="40"/>
        <v>0</v>
      </c>
      <c r="V73" s="6">
        <f t="shared" si="41"/>
        <v>-0.09166666666666659</v>
      </c>
      <c r="W73" s="6">
        <f t="shared" si="42"/>
        <v>-0.09166666666666659</v>
      </c>
      <c r="X73" s="24">
        <f t="shared" si="43"/>
        <v>0</v>
      </c>
      <c r="Z73" s="3">
        <f aca="true" t="shared" si="52" ref="Z73:Z136">SUM(D73)</f>
        <v>0</v>
      </c>
      <c r="AA73">
        <f t="shared" si="44"/>
      </c>
      <c r="AB73" t="str">
        <f t="shared" si="45"/>
        <v>Løpsnavn </v>
      </c>
      <c r="AC73" t="str">
        <f t="shared" si="46"/>
        <v>. Plass med tiden  </v>
      </c>
      <c r="AD73" s="14">
        <f t="shared" si="47"/>
        <v>-0.09166666666666659</v>
      </c>
      <c r="AE73" t="str">
        <f t="shared" si="20"/>
        <v> - km C, Senior</v>
      </c>
      <c r="AF73" t="str">
        <f t="shared" si="48"/>
        <v>dato og år</v>
      </c>
      <c r="AG73" t="str">
        <f t="shared" si="49"/>
        <v>x</v>
      </c>
      <c r="AI73">
        <f t="shared" si="50"/>
        <v>120</v>
      </c>
      <c r="AM73">
        <f t="shared" si="51"/>
        <v>150</v>
      </c>
      <c r="AQ73">
        <v>66</v>
      </c>
    </row>
    <row r="74" spans="1:43" ht="20.25" customHeight="1">
      <c r="A74" s="19"/>
      <c r="B74" s="19"/>
      <c r="C74" s="19"/>
      <c r="D74" s="19"/>
      <c r="E74" s="20"/>
      <c r="F74" s="19" t="s">
        <v>18</v>
      </c>
      <c r="G74" s="20" t="s">
        <v>13</v>
      </c>
      <c r="H74" s="20"/>
      <c r="I74" s="21"/>
      <c r="J74" s="19"/>
      <c r="K74" s="19"/>
      <c r="L74" s="6">
        <f t="shared" si="33"/>
        <v>0.09305555555555547</v>
      </c>
      <c r="M74" s="6"/>
      <c r="N74" s="6">
        <f t="shared" si="34"/>
        <v>-0.09305555555555547</v>
      </c>
      <c r="O74" s="6">
        <f t="shared" si="35"/>
        <v>-0.09305555555555547</v>
      </c>
      <c r="P74" s="24">
        <f t="shared" si="36"/>
        <v>0</v>
      </c>
      <c r="Q74" s="6">
        <f t="shared" si="37"/>
        <v>0.09305555555555547</v>
      </c>
      <c r="R74" s="6"/>
      <c r="S74" s="6">
        <f t="shared" si="38"/>
        <v>-0.09305555555555547</v>
      </c>
      <c r="T74" s="6">
        <f t="shared" si="39"/>
        <v>-0.09305555555555547</v>
      </c>
      <c r="U74" s="24">
        <f t="shared" si="40"/>
        <v>0</v>
      </c>
      <c r="V74" s="6">
        <f t="shared" si="41"/>
        <v>-0.09305555555555547</v>
      </c>
      <c r="W74" s="6">
        <f t="shared" si="42"/>
        <v>-0.09305555555555547</v>
      </c>
      <c r="X74" s="24">
        <f t="shared" si="43"/>
        <v>0</v>
      </c>
      <c r="Z74" s="3">
        <f t="shared" si="52"/>
        <v>0</v>
      </c>
      <c r="AA74">
        <f t="shared" si="44"/>
      </c>
      <c r="AB74" t="str">
        <f t="shared" si="45"/>
        <v>Løpsnavn </v>
      </c>
      <c r="AC74" t="str">
        <f t="shared" si="46"/>
        <v>. Plass med tiden  </v>
      </c>
      <c r="AD74" s="14">
        <f t="shared" si="47"/>
        <v>-0.09305555555555547</v>
      </c>
      <c r="AE74" t="str">
        <f t="shared" si="20"/>
        <v> - km C, Senior</v>
      </c>
      <c r="AF74" t="str">
        <f t="shared" si="48"/>
        <v>dato og år</v>
      </c>
      <c r="AG74" t="str">
        <f t="shared" si="49"/>
        <v>x</v>
      </c>
      <c r="AI74">
        <f t="shared" si="50"/>
        <v>120</v>
      </c>
      <c r="AM74">
        <f t="shared" si="51"/>
        <v>150</v>
      </c>
      <c r="AQ74">
        <v>67</v>
      </c>
    </row>
    <row r="75" spans="1:43" ht="20.25" customHeight="1">
      <c r="A75" s="19"/>
      <c r="B75" s="19"/>
      <c r="C75" s="19"/>
      <c r="D75" s="19"/>
      <c r="E75" s="20"/>
      <c r="F75" s="19" t="s">
        <v>18</v>
      </c>
      <c r="G75" s="20" t="s">
        <v>13</v>
      </c>
      <c r="H75" s="20"/>
      <c r="I75" s="21"/>
      <c r="J75" s="19"/>
      <c r="K75" s="19"/>
      <c r="L75" s="6">
        <f t="shared" si="33"/>
        <v>0.09444444444444436</v>
      </c>
      <c r="M75" s="6"/>
      <c r="N75" s="6">
        <f t="shared" si="34"/>
        <v>-0.09444444444444436</v>
      </c>
      <c r="O75" s="6">
        <f t="shared" si="35"/>
        <v>-0.09444444444444436</v>
      </c>
      <c r="P75" s="24">
        <f t="shared" si="36"/>
        <v>0</v>
      </c>
      <c r="Q75" s="6">
        <f t="shared" si="37"/>
        <v>0.09444444444444436</v>
      </c>
      <c r="R75" s="6"/>
      <c r="S75" s="6">
        <f t="shared" si="38"/>
        <v>-0.09444444444444436</v>
      </c>
      <c r="T75" s="6">
        <f t="shared" si="39"/>
        <v>-0.09444444444444436</v>
      </c>
      <c r="U75" s="24">
        <f t="shared" si="40"/>
        <v>0</v>
      </c>
      <c r="V75" s="6">
        <f t="shared" si="41"/>
        <v>-0.09444444444444436</v>
      </c>
      <c r="W75" s="6">
        <f t="shared" si="42"/>
        <v>-0.09444444444444436</v>
      </c>
      <c r="X75" s="24">
        <f t="shared" si="43"/>
        <v>0</v>
      </c>
      <c r="Z75" s="3">
        <f t="shared" si="52"/>
        <v>0</v>
      </c>
      <c r="AA75">
        <f t="shared" si="44"/>
      </c>
      <c r="AB75" t="str">
        <f t="shared" si="45"/>
        <v>Løpsnavn </v>
      </c>
      <c r="AC75" t="str">
        <f t="shared" si="46"/>
        <v>. Plass med tiden  </v>
      </c>
      <c r="AD75" s="14">
        <f t="shared" si="47"/>
        <v>-0.09444444444444436</v>
      </c>
      <c r="AE75" t="str">
        <f aca="true" t="shared" si="53" ref="AE75:AE138">CONCATENATE(E75," - ",IF(R75=R$3,C75,C75*2),,"km ",F75,", ",G75)</f>
        <v> - km C, Senior</v>
      </c>
      <c r="AF75" t="str">
        <f t="shared" si="48"/>
        <v>dato og år</v>
      </c>
      <c r="AG75" t="str">
        <f t="shared" si="49"/>
        <v>x</v>
      </c>
      <c r="AI75">
        <f t="shared" si="50"/>
        <v>120</v>
      </c>
      <c r="AM75">
        <f t="shared" si="51"/>
        <v>150</v>
      </c>
      <c r="AQ75">
        <v>68</v>
      </c>
    </row>
    <row r="76" spans="1:43" ht="20.25" customHeight="1">
      <c r="A76" s="19"/>
      <c r="B76" s="19"/>
      <c r="C76" s="19"/>
      <c r="D76" s="19"/>
      <c r="E76" s="20"/>
      <c r="F76" s="19" t="s">
        <v>18</v>
      </c>
      <c r="G76" s="20" t="s">
        <v>13</v>
      </c>
      <c r="H76" s="20"/>
      <c r="I76" s="21"/>
      <c r="J76" s="19"/>
      <c r="K76" s="19"/>
      <c r="L76" s="6">
        <f t="shared" si="33"/>
        <v>0.09583333333333324</v>
      </c>
      <c r="M76" s="6"/>
      <c r="N76" s="6">
        <f t="shared" si="34"/>
        <v>-0.09583333333333324</v>
      </c>
      <c r="O76" s="6">
        <f t="shared" si="35"/>
        <v>-0.09583333333333324</v>
      </c>
      <c r="P76" s="24">
        <f t="shared" si="36"/>
        <v>0</v>
      </c>
      <c r="Q76" s="6">
        <f t="shared" si="37"/>
        <v>0.09583333333333324</v>
      </c>
      <c r="R76" s="6"/>
      <c r="S76" s="6">
        <f t="shared" si="38"/>
        <v>-0.09583333333333324</v>
      </c>
      <c r="T76" s="6">
        <f t="shared" si="39"/>
        <v>-0.09583333333333324</v>
      </c>
      <c r="U76" s="24">
        <f t="shared" si="40"/>
        <v>0</v>
      </c>
      <c r="V76" s="6">
        <f t="shared" si="41"/>
        <v>-0.09583333333333324</v>
      </c>
      <c r="W76" s="6">
        <f t="shared" si="42"/>
        <v>-0.09583333333333324</v>
      </c>
      <c r="X76" s="24">
        <f t="shared" si="43"/>
        <v>0</v>
      </c>
      <c r="Z76" s="3">
        <f t="shared" si="52"/>
        <v>0</v>
      </c>
      <c r="AA76">
        <f t="shared" si="44"/>
      </c>
      <c r="AB76" t="str">
        <f t="shared" si="45"/>
        <v>Løpsnavn </v>
      </c>
      <c r="AC76" t="str">
        <f t="shared" si="46"/>
        <v>. Plass med tiden  </v>
      </c>
      <c r="AD76" s="14">
        <f t="shared" si="47"/>
        <v>-0.09583333333333324</v>
      </c>
      <c r="AE76" t="str">
        <f t="shared" si="53"/>
        <v> - km C, Senior</v>
      </c>
      <c r="AF76" t="str">
        <f t="shared" si="48"/>
        <v>dato og år</v>
      </c>
      <c r="AG76" t="str">
        <f t="shared" si="49"/>
        <v>x</v>
      </c>
      <c r="AI76">
        <f t="shared" si="50"/>
        <v>120</v>
      </c>
      <c r="AM76">
        <f t="shared" si="51"/>
        <v>150</v>
      </c>
      <c r="AQ76">
        <v>69</v>
      </c>
    </row>
    <row r="77" spans="1:43" ht="20.25" customHeight="1">
      <c r="A77" s="19"/>
      <c r="B77" s="19"/>
      <c r="C77" s="19"/>
      <c r="D77" s="19"/>
      <c r="E77" s="20"/>
      <c r="F77" s="19" t="s">
        <v>18</v>
      </c>
      <c r="G77" s="20" t="s">
        <v>13</v>
      </c>
      <c r="H77" s="20"/>
      <c r="I77" s="21"/>
      <c r="J77" s="19"/>
      <c r="K77" s="19"/>
      <c r="L77" s="6">
        <f t="shared" si="33"/>
        <v>0.09722222222222213</v>
      </c>
      <c r="M77" s="6"/>
      <c r="N77" s="6">
        <f t="shared" si="34"/>
        <v>-0.09722222222222213</v>
      </c>
      <c r="O77" s="6">
        <f t="shared" si="35"/>
        <v>-0.09722222222222213</v>
      </c>
      <c r="P77" s="24">
        <f t="shared" si="36"/>
        <v>0</v>
      </c>
      <c r="Q77" s="6">
        <f t="shared" si="37"/>
        <v>0.09722222222222213</v>
      </c>
      <c r="R77" s="6"/>
      <c r="S77" s="6">
        <f t="shared" si="38"/>
        <v>-0.09722222222222213</v>
      </c>
      <c r="T77" s="6">
        <f t="shared" si="39"/>
        <v>-0.09722222222222213</v>
      </c>
      <c r="U77" s="24">
        <f t="shared" si="40"/>
        <v>0</v>
      </c>
      <c r="V77" s="6">
        <f t="shared" si="41"/>
        <v>-0.09722222222222213</v>
      </c>
      <c r="W77" s="6">
        <f t="shared" si="42"/>
        <v>-0.09722222222222213</v>
      </c>
      <c r="X77" s="24">
        <f t="shared" si="43"/>
        <v>0</v>
      </c>
      <c r="Z77" s="3">
        <f t="shared" si="52"/>
        <v>0</v>
      </c>
      <c r="AA77">
        <f t="shared" si="44"/>
      </c>
      <c r="AB77" t="str">
        <f t="shared" si="45"/>
        <v>Løpsnavn </v>
      </c>
      <c r="AC77" t="str">
        <f t="shared" si="46"/>
        <v>. Plass med tiden  </v>
      </c>
      <c r="AD77" s="14">
        <f t="shared" si="47"/>
        <v>-0.09722222222222213</v>
      </c>
      <c r="AE77" t="str">
        <f t="shared" si="53"/>
        <v> - km C, Senior</v>
      </c>
      <c r="AF77" t="str">
        <f t="shared" si="48"/>
        <v>dato og år</v>
      </c>
      <c r="AG77" t="str">
        <f t="shared" si="49"/>
        <v>x</v>
      </c>
      <c r="AI77">
        <f t="shared" si="50"/>
        <v>120</v>
      </c>
      <c r="AM77">
        <f t="shared" si="51"/>
        <v>150</v>
      </c>
      <c r="AQ77">
        <v>70</v>
      </c>
    </row>
    <row r="78" spans="1:43" ht="20.25" customHeight="1">
      <c r="A78" s="19"/>
      <c r="B78" s="19"/>
      <c r="C78" s="19"/>
      <c r="D78" s="19"/>
      <c r="E78" s="20"/>
      <c r="F78" s="19" t="s">
        <v>18</v>
      </c>
      <c r="G78" s="20" t="s">
        <v>13</v>
      </c>
      <c r="H78" s="20"/>
      <c r="I78" s="21"/>
      <c r="J78" s="19"/>
      <c r="K78" s="19"/>
      <c r="L78" s="6">
        <f aca="true" t="shared" si="54" ref="L78:L109">SUM(L77+L$4)</f>
        <v>0.09861111111111101</v>
      </c>
      <c r="M78" s="6"/>
      <c r="N78" s="6">
        <f t="shared" si="34"/>
        <v>-0.09861111111111101</v>
      </c>
      <c r="O78" s="6">
        <f t="shared" si="35"/>
        <v>-0.09861111111111101</v>
      </c>
      <c r="P78" s="24">
        <f t="shared" si="36"/>
        <v>0</v>
      </c>
      <c r="Q78" s="6">
        <f t="shared" si="37"/>
        <v>0.09861111111111101</v>
      </c>
      <c r="R78" s="6"/>
      <c r="S78" s="6">
        <f t="shared" si="38"/>
        <v>-0.09861111111111101</v>
      </c>
      <c r="T78" s="6">
        <f t="shared" si="39"/>
        <v>-0.09861111111111101</v>
      </c>
      <c r="U78" s="24">
        <f t="shared" si="40"/>
        <v>0</v>
      </c>
      <c r="V78" s="6">
        <f t="shared" si="41"/>
        <v>-0.09861111111111101</v>
      </c>
      <c r="W78" s="6">
        <f t="shared" si="42"/>
        <v>-0.09861111111111101</v>
      </c>
      <c r="X78" s="24">
        <f t="shared" si="43"/>
        <v>0</v>
      </c>
      <c r="Z78" s="3">
        <f t="shared" si="52"/>
        <v>0</v>
      </c>
      <c r="AA78">
        <f t="shared" si="44"/>
      </c>
      <c r="AB78" t="str">
        <f t="shared" si="45"/>
        <v>Løpsnavn </v>
      </c>
      <c r="AC78" t="str">
        <f t="shared" si="46"/>
        <v>. Plass med tiden  </v>
      </c>
      <c r="AD78" s="14">
        <f t="shared" si="47"/>
        <v>-0.09861111111111101</v>
      </c>
      <c r="AE78" t="str">
        <f t="shared" si="53"/>
        <v> - km C, Senior</v>
      </c>
      <c r="AF78" t="str">
        <f t="shared" si="48"/>
        <v>dato og år</v>
      </c>
      <c r="AG78" t="str">
        <f t="shared" si="49"/>
        <v>x</v>
      </c>
      <c r="AI78">
        <f t="shared" si="50"/>
        <v>120</v>
      </c>
      <c r="AM78">
        <f t="shared" si="51"/>
        <v>150</v>
      </c>
      <c r="AQ78">
        <v>71</v>
      </c>
    </row>
    <row r="79" spans="1:43" ht="20.25" customHeight="1">
      <c r="A79" s="19"/>
      <c r="B79" s="19"/>
      <c r="C79" s="19"/>
      <c r="D79" s="19"/>
      <c r="E79" s="20"/>
      <c r="F79" s="19" t="s">
        <v>18</v>
      </c>
      <c r="G79" s="20" t="s">
        <v>13</v>
      </c>
      <c r="H79" s="20"/>
      <c r="I79" s="21"/>
      <c r="J79" s="19"/>
      <c r="K79" s="19"/>
      <c r="L79" s="6">
        <f t="shared" si="54"/>
        <v>0.0999999999999999</v>
      </c>
      <c r="M79" s="6"/>
      <c r="N79" s="6">
        <f t="shared" si="34"/>
        <v>-0.0999999999999999</v>
      </c>
      <c r="O79" s="6">
        <f t="shared" si="35"/>
        <v>-0.0999999999999999</v>
      </c>
      <c r="P79" s="24">
        <f t="shared" si="36"/>
        <v>0</v>
      </c>
      <c r="Q79" s="6">
        <f t="shared" si="37"/>
        <v>0.0999999999999999</v>
      </c>
      <c r="R79" s="6"/>
      <c r="S79" s="6">
        <f t="shared" si="38"/>
        <v>-0.0999999999999999</v>
      </c>
      <c r="T79" s="6">
        <f t="shared" si="39"/>
        <v>-0.0999999999999999</v>
      </c>
      <c r="U79" s="24">
        <f t="shared" si="40"/>
        <v>0</v>
      </c>
      <c r="V79" s="6">
        <f t="shared" si="41"/>
        <v>-0.0999999999999999</v>
      </c>
      <c r="W79" s="6">
        <f t="shared" si="42"/>
        <v>-0.0999999999999999</v>
      </c>
      <c r="X79" s="24">
        <f t="shared" si="43"/>
        <v>0</v>
      </c>
      <c r="Z79" s="3">
        <f t="shared" si="52"/>
        <v>0</v>
      </c>
      <c r="AA79">
        <f t="shared" si="44"/>
      </c>
      <c r="AB79" t="str">
        <f t="shared" si="45"/>
        <v>Løpsnavn </v>
      </c>
      <c r="AC79" t="str">
        <f t="shared" si="46"/>
        <v>. Plass med tiden  </v>
      </c>
      <c r="AD79" s="14">
        <f t="shared" si="47"/>
        <v>-0.0999999999999999</v>
      </c>
      <c r="AE79" t="str">
        <f t="shared" si="53"/>
        <v> - km C, Senior</v>
      </c>
      <c r="AF79" t="str">
        <f t="shared" si="48"/>
        <v>dato og år</v>
      </c>
      <c r="AG79" t="str">
        <f t="shared" si="49"/>
        <v>x</v>
      </c>
      <c r="AI79">
        <f t="shared" si="50"/>
        <v>120</v>
      </c>
      <c r="AM79">
        <f t="shared" si="51"/>
        <v>150</v>
      </c>
      <c r="AQ79">
        <v>72</v>
      </c>
    </row>
    <row r="80" spans="1:43" ht="20.25" customHeight="1">
      <c r="A80" s="19"/>
      <c r="B80" s="19"/>
      <c r="C80" s="19"/>
      <c r="D80" s="19"/>
      <c r="E80" s="20"/>
      <c r="F80" s="19" t="s">
        <v>18</v>
      </c>
      <c r="G80" s="20" t="s">
        <v>13</v>
      </c>
      <c r="H80" s="20"/>
      <c r="I80" s="21"/>
      <c r="J80" s="19"/>
      <c r="K80" s="19"/>
      <c r="L80" s="6">
        <f t="shared" si="54"/>
        <v>0.10138888888888878</v>
      </c>
      <c r="M80" s="6"/>
      <c r="N80" s="6">
        <f t="shared" si="34"/>
        <v>-0.10138888888888878</v>
      </c>
      <c r="O80" s="6">
        <f t="shared" si="35"/>
        <v>-0.10138888888888878</v>
      </c>
      <c r="P80" s="24">
        <f t="shared" si="36"/>
        <v>0</v>
      </c>
      <c r="Q80" s="6">
        <f t="shared" si="37"/>
        <v>0.10138888888888878</v>
      </c>
      <c r="R80" s="6"/>
      <c r="S80" s="6">
        <f t="shared" si="38"/>
        <v>-0.10138888888888878</v>
      </c>
      <c r="T80" s="6">
        <f t="shared" si="39"/>
        <v>-0.10138888888888878</v>
      </c>
      <c r="U80" s="24">
        <f t="shared" si="40"/>
        <v>0</v>
      </c>
      <c r="V80" s="6">
        <f t="shared" si="41"/>
        <v>-0.10138888888888878</v>
      </c>
      <c r="W80" s="6">
        <f t="shared" si="42"/>
        <v>-0.10138888888888878</v>
      </c>
      <c r="X80" s="24">
        <f t="shared" si="43"/>
        <v>0</v>
      </c>
      <c r="Z80" s="3">
        <f t="shared" si="52"/>
        <v>0</v>
      </c>
      <c r="AA80">
        <f t="shared" si="44"/>
      </c>
      <c r="AB80" t="str">
        <f t="shared" si="45"/>
        <v>Løpsnavn </v>
      </c>
      <c r="AC80" t="str">
        <f t="shared" si="46"/>
        <v>. Plass med tiden  </v>
      </c>
      <c r="AD80" s="14">
        <f t="shared" si="47"/>
        <v>-0.10138888888888878</v>
      </c>
      <c r="AE80" t="str">
        <f t="shared" si="53"/>
        <v> - km C, Senior</v>
      </c>
      <c r="AF80" t="str">
        <f t="shared" si="48"/>
        <v>dato og år</v>
      </c>
      <c r="AG80" t="str">
        <f t="shared" si="49"/>
        <v>x</v>
      </c>
      <c r="AI80">
        <f t="shared" si="50"/>
        <v>120</v>
      </c>
      <c r="AM80">
        <f t="shared" si="51"/>
        <v>150</v>
      </c>
      <c r="AQ80">
        <v>73</v>
      </c>
    </row>
    <row r="81" spans="1:43" ht="20.25" customHeight="1">
      <c r="A81" s="19"/>
      <c r="B81" s="19"/>
      <c r="C81" s="19"/>
      <c r="D81" s="19"/>
      <c r="E81" s="20"/>
      <c r="F81" s="19" t="s">
        <v>18</v>
      </c>
      <c r="G81" s="20" t="s">
        <v>13</v>
      </c>
      <c r="H81" s="20"/>
      <c r="I81" s="21"/>
      <c r="J81" s="19"/>
      <c r="K81" s="19"/>
      <c r="L81" s="6">
        <f t="shared" si="54"/>
        <v>0.10277777777777766</v>
      </c>
      <c r="M81" s="6"/>
      <c r="N81" s="6">
        <f t="shared" si="34"/>
        <v>-0.10277777777777766</v>
      </c>
      <c r="O81" s="6">
        <f t="shared" si="35"/>
        <v>-0.10277777777777766</v>
      </c>
      <c r="P81" s="24">
        <f t="shared" si="36"/>
        <v>0</v>
      </c>
      <c r="Q81" s="6">
        <f t="shared" si="37"/>
        <v>0.10277777777777766</v>
      </c>
      <c r="R81" s="6"/>
      <c r="S81" s="6">
        <f t="shared" si="38"/>
        <v>-0.10277777777777766</v>
      </c>
      <c r="T81" s="6">
        <f t="shared" si="39"/>
        <v>-0.10277777777777766</v>
      </c>
      <c r="U81" s="24">
        <f t="shared" si="40"/>
        <v>0</v>
      </c>
      <c r="V81" s="6">
        <f t="shared" si="41"/>
        <v>-0.10277777777777766</v>
      </c>
      <c r="W81" s="6">
        <f t="shared" si="42"/>
        <v>-0.10277777777777766</v>
      </c>
      <c r="X81" s="24">
        <f t="shared" si="43"/>
        <v>0</v>
      </c>
      <c r="Z81" s="3">
        <f t="shared" si="52"/>
        <v>0</v>
      </c>
      <c r="AA81">
        <f t="shared" si="44"/>
      </c>
      <c r="AB81" t="str">
        <f t="shared" si="45"/>
        <v>Løpsnavn </v>
      </c>
      <c r="AC81" t="str">
        <f t="shared" si="46"/>
        <v>. Plass med tiden  </v>
      </c>
      <c r="AD81" s="14">
        <f t="shared" si="47"/>
        <v>-0.10277777777777766</v>
      </c>
      <c r="AE81" t="str">
        <f t="shared" si="53"/>
        <v> - km C, Senior</v>
      </c>
      <c r="AF81" t="str">
        <f t="shared" si="48"/>
        <v>dato og år</v>
      </c>
      <c r="AG81" t="str">
        <f t="shared" si="49"/>
        <v>x</v>
      </c>
      <c r="AI81">
        <f t="shared" si="50"/>
        <v>120</v>
      </c>
      <c r="AM81">
        <f t="shared" si="51"/>
        <v>150</v>
      </c>
      <c r="AQ81">
        <v>74</v>
      </c>
    </row>
    <row r="82" spans="1:43" ht="20.25" customHeight="1">
      <c r="A82" s="19"/>
      <c r="B82" s="19"/>
      <c r="C82" s="19"/>
      <c r="D82" s="19"/>
      <c r="E82" s="20"/>
      <c r="F82" s="19" t="s">
        <v>18</v>
      </c>
      <c r="G82" s="20" t="s">
        <v>13</v>
      </c>
      <c r="H82" s="20"/>
      <c r="I82" s="21"/>
      <c r="J82" s="19"/>
      <c r="K82" s="19"/>
      <c r="L82" s="6">
        <f t="shared" si="54"/>
        <v>0.10416666666666655</v>
      </c>
      <c r="M82" s="6"/>
      <c r="N82" s="6">
        <f t="shared" si="34"/>
        <v>-0.10416666666666655</v>
      </c>
      <c r="O82" s="6">
        <f t="shared" si="35"/>
        <v>-0.10416666666666655</v>
      </c>
      <c r="P82" s="24">
        <f t="shared" si="36"/>
        <v>0</v>
      </c>
      <c r="Q82" s="6">
        <f t="shared" si="37"/>
        <v>0.10416666666666655</v>
      </c>
      <c r="R82" s="6"/>
      <c r="S82" s="6">
        <f t="shared" si="38"/>
        <v>-0.10416666666666655</v>
      </c>
      <c r="T82" s="6">
        <f t="shared" si="39"/>
        <v>-0.10416666666666655</v>
      </c>
      <c r="U82" s="24">
        <f t="shared" si="40"/>
        <v>0</v>
      </c>
      <c r="V82" s="6">
        <f t="shared" si="41"/>
        <v>-0.10416666666666655</v>
      </c>
      <c r="W82" s="6">
        <f t="shared" si="42"/>
        <v>-0.10416666666666655</v>
      </c>
      <c r="X82" s="24">
        <f t="shared" si="43"/>
        <v>0</v>
      </c>
      <c r="Z82" s="3">
        <f t="shared" si="52"/>
        <v>0</v>
      </c>
      <c r="AA82">
        <f t="shared" si="44"/>
      </c>
      <c r="AB82" t="str">
        <f t="shared" si="45"/>
        <v>Løpsnavn </v>
      </c>
      <c r="AC82" t="str">
        <f t="shared" si="46"/>
        <v>. Plass med tiden  </v>
      </c>
      <c r="AD82" s="14">
        <f t="shared" si="47"/>
        <v>-0.10416666666666655</v>
      </c>
      <c r="AE82" t="str">
        <f t="shared" si="53"/>
        <v> - km C, Senior</v>
      </c>
      <c r="AF82" t="str">
        <f t="shared" si="48"/>
        <v>dato og år</v>
      </c>
      <c r="AG82" t="str">
        <f t="shared" si="49"/>
        <v>x</v>
      </c>
      <c r="AI82">
        <f t="shared" si="50"/>
        <v>120</v>
      </c>
      <c r="AM82">
        <f t="shared" si="51"/>
        <v>150</v>
      </c>
      <c r="AQ82">
        <v>75</v>
      </c>
    </row>
    <row r="83" spans="1:43" ht="20.25" customHeight="1">
      <c r="A83" s="19"/>
      <c r="B83" s="19"/>
      <c r="C83" s="19"/>
      <c r="D83" s="19"/>
      <c r="E83" s="20"/>
      <c r="F83" s="19" t="s">
        <v>18</v>
      </c>
      <c r="G83" s="20" t="s">
        <v>13</v>
      </c>
      <c r="H83" s="20"/>
      <c r="I83" s="21"/>
      <c r="J83" s="19"/>
      <c r="K83" s="19"/>
      <c r="L83" s="6">
        <f t="shared" si="54"/>
        <v>0.10555555555555543</v>
      </c>
      <c r="M83" s="6"/>
      <c r="N83" s="6">
        <f t="shared" si="34"/>
        <v>-0.10555555555555543</v>
      </c>
      <c r="O83" s="6">
        <f t="shared" si="35"/>
        <v>-0.10555555555555543</v>
      </c>
      <c r="P83" s="24">
        <f t="shared" si="36"/>
        <v>0</v>
      </c>
      <c r="Q83" s="6">
        <f t="shared" si="37"/>
        <v>0.10555555555555543</v>
      </c>
      <c r="R83" s="6"/>
      <c r="S83" s="6">
        <f t="shared" si="38"/>
        <v>-0.10555555555555543</v>
      </c>
      <c r="T83" s="6">
        <f t="shared" si="39"/>
        <v>-0.10555555555555543</v>
      </c>
      <c r="U83" s="24">
        <f t="shared" si="40"/>
        <v>0</v>
      </c>
      <c r="V83" s="6">
        <f t="shared" si="41"/>
        <v>-0.10555555555555543</v>
      </c>
      <c r="W83" s="6">
        <f t="shared" si="42"/>
        <v>-0.10555555555555543</v>
      </c>
      <c r="X83" s="24">
        <f t="shared" si="43"/>
        <v>0</v>
      </c>
      <c r="Z83" s="3">
        <f t="shared" si="52"/>
        <v>0</v>
      </c>
      <c r="AA83">
        <f t="shared" si="44"/>
      </c>
      <c r="AB83" t="str">
        <f t="shared" si="45"/>
        <v>Løpsnavn </v>
      </c>
      <c r="AC83" t="str">
        <f t="shared" si="46"/>
        <v>. Plass med tiden  </v>
      </c>
      <c r="AD83" s="14">
        <f t="shared" si="47"/>
        <v>-0.10555555555555543</v>
      </c>
      <c r="AE83" t="str">
        <f t="shared" si="53"/>
        <v> - km C, Senior</v>
      </c>
      <c r="AF83" t="str">
        <f t="shared" si="48"/>
        <v>dato og år</v>
      </c>
      <c r="AG83" t="str">
        <f t="shared" si="49"/>
        <v>x</v>
      </c>
      <c r="AI83">
        <f t="shared" si="50"/>
        <v>120</v>
      </c>
      <c r="AM83">
        <f t="shared" si="51"/>
        <v>150</v>
      </c>
      <c r="AQ83">
        <v>76</v>
      </c>
    </row>
    <row r="84" spans="1:43" ht="20.25" customHeight="1">
      <c r="A84" s="19"/>
      <c r="B84" s="19"/>
      <c r="C84" s="19"/>
      <c r="D84" s="19"/>
      <c r="E84" s="20"/>
      <c r="F84" s="19" t="s">
        <v>18</v>
      </c>
      <c r="G84" s="20" t="s">
        <v>13</v>
      </c>
      <c r="H84" s="20"/>
      <c r="I84" s="21"/>
      <c r="J84" s="19"/>
      <c r="K84" s="19"/>
      <c r="L84" s="6">
        <f t="shared" si="54"/>
        <v>0.10694444444444431</v>
      </c>
      <c r="M84" s="6"/>
      <c r="N84" s="6">
        <f t="shared" si="34"/>
        <v>-0.10694444444444431</v>
      </c>
      <c r="O84" s="6">
        <f t="shared" si="35"/>
        <v>-0.10694444444444431</v>
      </c>
      <c r="P84" s="24">
        <f t="shared" si="36"/>
        <v>0</v>
      </c>
      <c r="Q84" s="6">
        <f t="shared" si="37"/>
        <v>0.10694444444444431</v>
      </c>
      <c r="R84" s="6"/>
      <c r="S84" s="6">
        <f t="shared" si="38"/>
        <v>-0.10694444444444431</v>
      </c>
      <c r="T84" s="6">
        <f t="shared" si="39"/>
        <v>-0.10694444444444431</v>
      </c>
      <c r="U84" s="24">
        <f t="shared" si="40"/>
        <v>0</v>
      </c>
      <c r="V84" s="6">
        <f t="shared" si="41"/>
        <v>-0.10694444444444431</v>
      </c>
      <c r="W84" s="6">
        <f t="shared" si="42"/>
        <v>-0.10694444444444431</v>
      </c>
      <c r="X84" s="24">
        <f t="shared" si="43"/>
        <v>0</v>
      </c>
      <c r="Z84" s="3">
        <f t="shared" si="52"/>
        <v>0</v>
      </c>
      <c r="AA84">
        <f t="shared" si="44"/>
      </c>
      <c r="AB84" t="str">
        <f t="shared" si="45"/>
        <v>Løpsnavn </v>
      </c>
      <c r="AC84" t="str">
        <f t="shared" si="46"/>
        <v>. Plass med tiden  </v>
      </c>
      <c r="AD84" s="14">
        <f t="shared" si="47"/>
        <v>-0.10694444444444431</v>
      </c>
      <c r="AE84" t="str">
        <f t="shared" si="53"/>
        <v> - km C, Senior</v>
      </c>
      <c r="AF84" t="str">
        <f t="shared" si="48"/>
        <v>dato og år</v>
      </c>
      <c r="AG84" t="str">
        <f t="shared" si="49"/>
        <v>x</v>
      </c>
      <c r="AI84">
        <f t="shared" si="50"/>
        <v>120</v>
      </c>
      <c r="AM84">
        <f t="shared" si="51"/>
        <v>150</v>
      </c>
      <c r="AQ84">
        <v>77</v>
      </c>
    </row>
    <row r="85" spans="1:43" ht="20.25" customHeight="1">
      <c r="A85" s="19"/>
      <c r="B85" s="19"/>
      <c r="C85" s="19"/>
      <c r="D85" s="19"/>
      <c r="E85" s="20"/>
      <c r="F85" s="19" t="s">
        <v>18</v>
      </c>
      <c r="G85" s="20" t="s">
        <v>13</v>
      </c>
      <c r="H85" s="20"/>
      <c r="I85" s="21"/>
      <c r="J85" s="19"/>
      <c r="K85" s="19"/>
      <c r="L85" s="6">
        <f t="shared" si="54"/>
        <v>0.1083333333333332</v>
      </c>
      <c r="M85" s="6"/>
      <c r="N85" s="6">
        <f t="shared" si="34"/>
        <v>-0.1083333333333332</v>
      </c>
      <c r="O85" s="6">
        <f t="shared" si="35"/>
        <v>-0.1083333333333332</v>
      </c>
      <c r="P85" s="24">
        <f t="shared" si="36"/>
        <v>0</v>
      </c>
      <c r="Q85" s="6">
        <f t="shared" si="37"/>
        <v>0.1083333333333332</v>
      </c>
      <c r="R85" s="6"/>
      <c r="S85" s="6">
        <f t="shared" si="38"/>
        <v>-0.1083333333333332</v>
      </c>
      <c r="T85" s="6">
        <f t="shared" si="39"/>
        <v>-0.1083333333333332</v>
      </c>
      <c r="U85" s="24">
        <f t="shared" si="40"/>
        <v>0</v>
      </c>
      <c r="V85" s="6">
        <f t="shared" si="41"/>
        <v>-0.1083333333333332</v>
      </c>
      <c r="W85" s="6">
        <f t="shared" si="42"/>
        <v>-0.1083333333333332</v>
      </c>
      <c r="X85" s="24">
        <f t="shared" si="43"/>
        <v>0</v>
      </c>
      <c r="Z85" s="3">
        <f t="shared" si="52"/>
        <v>0</v>
      </c>
      <c r="AA85">
        <f t="shared" si="44"/>
      </c>
      <c r="AB85" t="str">
        <f t="shared" si="45"/>
        <v>Løpsnavn </v>
      </c>
      <c r="AC85" t="str">
        <f t="shared" si="46"/>
        <v>. Plass med tiden  </v>
      </c>
      <c r="AD85" s="14">
        <f t="shared" si="47"/>
        <v>-0.1083333333333332</v>
      </c>
      <c r="AE85" t="str">
        <f t="shared" si="53"/>
        <v> - km C, Senior</v>
      </c>
      <c r="AF85" t="str">
        <f t="shared" si="48"/>
        <v>dato og år</v>
      </c>
      <c r="AG85" t="str">
        <f t="shared" si="49"/>
        <v>x</v>
      </c>
      <c r="AI85">
        <f t="shared" si="50"/>
        <v>120</v>
      </c>
      <c r="AM85">
        <f t="shared" si="51"/>
        <v>150</v>
      </c>
      <c r="AQ85">
        <v>78</v>
      </c>
    </row>
    <row r="86" spans="1:43" ht="20.25" customHeight="1">
      <c r="A86" s="19"/>
      <c r="B86" s="19"/>
      <c r="C86" s="19"/>
      <c r="D86" s="19"/>
      <c r="E86" s="20"/>
      <c r="F86" s="19" t="s">
        <v>18</v>
      </c>
      <c r="G86" s="20" t="s">
        <v>13</v>
      </c>
      <c r="H86" s="20"/>
      <c r="I86" s="21"/>
      <c r="J86" s="19"/>
      <c r="K86" s="19"/>
      <c r="L86" s="6">
        <f t="shared" si="54"/>
        <v>0.10972222222222208</v>
      </c>
      <c r="M86" s="6"/>
      <c r="N86" s="6">
        <f t="shared" si="34"/>
        <v>-0.10972222222222208</v>
      </c>
      <c r="O86" s="6">
        <f t="shared" si="35"/>
        <v>-0.10972222222222208</v>
      </c>
      <c r="P86" s="24">
        <f t="shared" si="36"/>
        <v>0</v>
      </c>
      <c r="Q86" s="6">
        <f t="shared" si="37"/>
        <v>0.10972222222222208</v>
      </c>
      <c r="R86" s="6"/>
      <c r="S86" s="6">
        <f t="shared" si="38"/>
        <v>-0.10972222222222208</v>
      </c>
      <c r="T86" s="6">
        <f t="shared" si="39"/>
        <v>-0.10972222222222208</v>
      </c>
      <c r="U86" s="24">
        <f t="shared" si="40"/>
        <v>0</v>
      </c>
      <c r="V86" s="6">
        <f t="shared" si="41"/>
        <v>-0.10972222222222208</v>
      </c>
      <c r="W86" s="6">
        <f t="shared" si="42"/>
        <v>-0.10972222222222208</v>
      </c>
      <c r="X86" s="24">
        <f t="shared" si="43"/>
        <v>0</v>
      </c>
      <c r="Z86" s="3">
        <f t="shared" si="52"/>
        <v>0</v>
      </c>
      <c r="AA86">
        <f t="shared" si="44"/>
      </c>
      <c r="AB86" t="str">
        <f t="shared" si="45"/>
        <v>Løpsnavn </v>
      </c>
      <c r="AC86" t="str">
        <f t="shared" si="46"/>
        <v>. Plass med tiden  </v>
      </c>
      <c r="AD86" s="14">
        <f t="shared" si="47"/>
        <v>-0.10972222222222208</v>
      </c>
      <c r="AE86" t="str">
        <f t="shared" si="53"/>
        <v> - km C, Senior</v>
      </c>
      <c r="AF86" t="str">
        <f t="shared" si="48"/>
        <v>dato og år</v>
      </c>
      <c r="AG86" t="str">
        <f t="shared" si="49"/>
        <v>x</v>
      </c>
      <c r="AI86">
        <f t="shared" si="50"/>
        <v>120</v>
      </c>
      <c r="AM86">
        <f t="shared" si="51"/>
        <v>150</v>
      </c>
      <c r="AQ86">
        <v>79</v>
      </c>
    </row>
    <row r="87" spans="1:43" ht="20.25" customHeight="1">
      <c r="A87" s="19"/>
      <c r="B87" s="19"/>
      <c r="C87" s="19"/>
      <c r="D87" s="19"/>
      <c r="E87" s="20"/>
      <c r="F87" s="19" t="s">
        <v>18</v>
      </c>
      <c r="G87" s="20" t="s">
        <v>13</v>
      </c>
      <c r="H87" s="20"/>
      <c r="I87" s="21"/>
      <c r="J87" s="19"/>
      <c r="K87" s="19"/>
      <c r="L87" s="6">
        <f t="shared" si="54"/>
        <v>0.11111111111111097</v>
      </c>
      <c r="M87" s="6"/>
      <c r="N87" s="6">
        <f t="shared" si="34"/>
        <v>-0.11111111111111097</v>
      </c>
      <c r="O87" s="6">
        <f t="shared" si="35"/>
        <v>-0.11111111111111097</v>
      </c>
      <c r="P87" s="24">
        <f t="shared" si="36"/>
        <v>0</v>
      </c>
      <c r="Q87" s="6">
        <f t="shared" si="37"/>
        <v>0.11111111111111097</v>
      </c>
      <c r="R87" s="6"/>
      <c r="S87" s="6">
        <f t="shared" si="38"/>
        <v>-0.11111111111111097</v>
      </c>
      <c r="T87" s="6">
        <f t="shared" si="39"/>
        <v>-0.11111111111111097</v>
      </c>
      <c r="U87" s="24">
        <f t="shared" si="40"/>
        <v>0</v>
      </c>
      <c r="V87" s="6">
        <f t="shared" si="41"/>
        <v>-0.11111111111111097</v>
      </c>
      <c r="W87" s="6">
        <f t="shared" si="42"/>
        <v>-0.11111111111111097</v>
      </c>
      <c r="X87" s="24">
        <f t="shared" si="43"/>
        <v>0</v>
      </c>
      <c r="Z87" s="3">
        <f t="shared" si="52"/>
        <v>0</v>
      </c>
      <c r="AA87">
        <f t="shared" si="44"/>
      </c>
      <c r="AB87" t="str">
        <f t="shared" si="45"/>
        <v>Løpsnavn </v>
      </c>
      <c r="AC87" t="str">
        <f t="shared" si="46"/>
        <v>. Plass med tiden  </v>
      </c>
      <c r="AD87" s="14">
        <f t="shared" si="47"/>
        <v>-0.11111111111111097</v>
      </c>
      <c r="AE87" t="str">
        <f t="shared" si="53"/>
        <v> - km C, Senior</v>
      </c>
      <c r="AF87" t="str">
        <f t="shared" si="48"/>
        <v>dato og år</v>
      </c>
      <c r="AG87" t="str">
        <f t="shared" si="49"/>
        <v>x</v>
      </c>
      <c r="AI87">
        <f t="shared" si="50"/>
        <v>120</v>
      </c>
      <c r="AM87">
        <f t="shared" si="51"/>
        <v>150</v>
      </c>
      <c r="AQ87">
        <v>80</v>
      </c>
    </row>
    <row r="88" spans="1:43" ht="20.25" customHeight="1">
      <c r="A88" s="19"/>
      <c r="B88" s="19"/>
      <c r="C88" s="19"/>
      <c r="D88" s="19"/>
      <c r="E88" s="20"/>
      <c r="F88" s="19" t="s">
        <v>18</v>
      </c>
      <c r="G88" s="20" t="s">
        <v>13</v>
      </c>
      <c r="H88" s="20"/>
      <c r="I88" s="21"/>
      <c r="J88" s="19"/>
      <c r="K88" s="19"/>
      <c r="L88" s="6">
        <f t="shared" si="54"/>
        <v>0.11249999999999985</v>
      </c>
      <c r="M88" s="6"/>
      <c r="N88" s="6">
        <f t="shared" si="34"/>
        <v>-0.11249999999999985</v>
      </c>
      <c r="O88" s="6">
        <f t="shared" si="35"/>
        <v>-0.11249999999999985</v>
      </c>
      <c r="P88" s="24">
        <f t="shared" si="36"/>
        <v>0</v>
      </c>
      <c r="Q88" s="6">
        <f t="shared" si="37"/>
        <v>0.11249999999999985</v>
      </c>
      <c r="R88" s="6"/>
      <c r="S88" s="6">
        <f t="shared" si="38"/>
        <v>-0.11249999999999985</v>
      </c>
      <c r="T88" s="6">
        <f t="shared" si="39"/>
        <v>-0.11249999999999985</v>
      </c>
      <c r="U88" s="24">
        <f t="shared" si="40"/>
        <v>0</v>
      </c>
      <c r="V88" s="6">
        <f t="shared" si="41"/>
        <v>-0.11249999999999985</v>
      </c>
      <c r="W88" s="6">
        <f t="shared" si="42"/>
        <v>-0.11249999999999985</v>
      </c>
      <c r="X88" s="24">
        <f t="shared" si="43"/>
        <v>0</v>
      </c>
      <c r="Z88" s="3">
        <f t="shared" si="52"/>
        <v>0</v>
      </c>
      <c r="AA88">
        <f t="shared" si="44"/>
      </c>
      <c r="AB88" t="str">
        <f t="shared" si="45"/>
        <v>Løpsnavn </v>
      </c>
      <c r="AC88" t="str">
        <f t="shared" si="46"/>
        <v>. Plass med tiden  </v>
      </c>
      <c r="AD88" s="14">
        <f t="shared" si="47"/>
        <v>-0.11249999999999985</v>
      </c>
      <c r="AE88" t="str">
        <f t="shared" si="53"/>
        <v> - km C, Senior</v>
      </c>
      <c r="AF88" t="str">
        <f t="shared" si="48"/>
        <v>dato og år</v>
      </c>
      <c r="AG88" t="str">
        <f t="shared" si="49"/>
        <v>x</v>
      </c>
      <c r="AI88">
        <f t="shared" si="50"/>
        <v>120</v>
      </c>
      <c r="AM88">
        <f t="shared" si="51"/>
        <v>150</v>
      </c>
      <c r="AQ88">
        <v>81</v>
      </c>
    </row>
    <row r="89" spans="1:43" ht="20.25" customHeight="1">
      <c r="A89" s="19"/>
      <c r="B89" s="19"/>
      <c r="C89" s="19"/>
      <c r="D89" s="19"/>
      <c r="E89" s="20"/>
      <c r="F89" s="19" t="s">
        <v>18</v>
      </c>
      <c r="G89" s="20" t="s">
        <v>13</v>
      </c>
      <c r="H89" s="20"/>
      <c r="I89" s="21"/>
      <c r="J89" s="19"/>
      <c r="K89" s="19"/>
      <c r="L89" s="6">
        <f t="shared" si="54"/>
        <v>0.11388888888888873</v>
      </c>
      <c r="M89" s="6"/>
      <c r="N89" s="6">
        <f t="shared" si="34"/>
        <v>-0.11388888888888873</v>
      </c>
      <c r="O89" s="6">
        <f t="shared" si="35"/>
        <v>-0.11388888888888873</v>
      </c>
      <c r="P89" s="24">
        <f t="shared" si="36"/>
        <v>0</v>
      </c>
      <c r="Q89" s="6">
        <f t="shared" si="37"/>
        <v>0.11388888888888873</v>
      </c>
      <c r="R89" s="6"/>
      <c r="S89" s="6">
        <f t="shared" si="38"/>
        <v>-0.11388888888888873</v>
      </c>
      <c r="T89" s="6">
        <f t="shared" si="39"/>
        <v>-0.11388888888888873</v>
      </c>
      <c r="U89" s="24">
        <f t="shared" si="40"/>
        <v>0</v>
      </c>
      <c r="V89" s="6">
        <f t="shared" si="41"/>
        <v>-0.11388888888888873</v>
      </c>
      <c r="W89" s="6">
        <f t="shared" si="42"/>
        <v>-0.11388888888888873</v>
      </c>
      <c r="X89" s="24">
        <f t="shared" si="43"/>
        <v>0</v>
      </c>
      <c r="Z89" s="3">
        <f t="shared" si="52"/>
        <v>0</v>
      </c>
      <c r="AA89">
        <f t="shared" si="44"/>
      </c>
      <c r="AB89" t="str">
        <f t="shared" si="45"/>
        <v>Løpsnavn </v>
      </c>
      <c r="AC89" t="str">
        <f t="shared" si="46"/>
        <v>. Plass med tiden  </v>
      </c>
      <c r="AD89" s="14">
        <f t="shared" si="47"/>
        <v>-0.11388888888888873</v>
      </c>
      <c r="AE89" t="str">
        <f t="shared" si="53"/>
        <v> - km C, Senior</v>
      </c>
      <c r="AF89" t="str">
        <f t="shared" si="48"/>
        <v>dato og år</v>
      </c>
      <c r="AG89" t="str">
        <f t="shared" si="49"/>
        <v>x</v>
      </c>
      <c r="AI89">
        <f t="shared" si="50"/>
        <v>120</v>
      </c>
      <c r="AM89">
        <f t="shared" si="51"/>
        <v>150</v>
      </c>
      <c r="AQ89">
        <v>82</v>
      </c>
    </row>
    <row r="90" spans="1:43" ht="20.25" customHeight="1">
      <c r="A90" s="19"/>
      <c r="B90" s="19"/>
      <c r="C90" s="19"/>
      <c r="D90" s="19"/>
      <c r="E90" s="20"/>
      <c r="F90" s="19" t="s">
        <v>18</v>
      </c>
      <c r="G90" s="20" t="s">
        <v>13</v>
      </c>
      <c r="H90" s="20"/>
      <c r="I90" s="21"/>
      <c r="J90" s="19"/>
      <c r="K90" s="19"/>
      <c r="L90" s="6">
        <f t="shared" si="54"/>
        <v>0.11527777777777762</v>
      </c>
      <c r="M90" s="6"/>
      <c r="N90" s="6">
        <f t="shared" si="34"/>
        <v>-0.11527777777777762</v>
      </c>
      <c r="O90" s="6">
        <f t="shared" si="35"/>
        <v>-0.11527777777777762</v>
      </c>
      <c r="P90" s="24">
        <f t="shared" si="36"/>
        <v>0</v>
      </c>
      <c r="Q90" s="6">
        <f t="shared" si="37"/>
        <v>0.11527777777777762</v>
      </c>
      <c r="R90" s="6"/>
      <c r="S90" s="6">
        <f t="shared" si="38"/>
        <v>-0.11527777777777762</v>
      </c>
      <c r="T90" s="6">
        <f t="shared" si="39"/>
        <v>-0.11527777777777762</v>
      </c>
      <c r="U90" s="24">
        <f t="shared" si="40"/>
        <v>0</v>
      </c>
      <c r="V90" s="6">
        <f t="shared" si="41"/>
        <v>-0.11527777777777762</v>
      </c>
      <c r="W90" s="6">
        <f t="shared" si="42"/>
        <v>-0.11527777777777762</v>
      </c>
      <c r="X90" s="24">
        <f t="shared" si="43"/>
        <v>0</v>
      </c>
      <c r="Z90" s="3">
        <f t="shared" si="52"/>
        <v>0</v>
      </c>
      <c r="AA90">
        <f t="shared" si="44"/>
      </c>
      <c r="AB90" t="str">
        <f t="shared" si="45"/>
        <v>Løpsnavn </v>
      </c>
      <c r="AC90" t="str">
        <f t="shared" si="46"/>
        <v>. Plass med tiden  </v>
      </c>
      <c r="AD90" s="14">
        <f t="shared" si="47"/>
        <v>-0.11527777777777762</v>
      </c>
      <c r="AE90" t="str">
        <f t="shared" si="53"/>
        <v> - km C, Senior</v>
      </c>
      <c r="AF90" t="str">
        <f t="shared" si="48"/>
        <v>dato og år</v>
      </c>
      <c r="AG90" t="str">
        <f t="shared" si="49"/>
        <v>x</v>
      </c>
      <c r="AI90">
        <f t="shared" si="50"/>
        <v>120</v>
      </c>
      <c r="AM90">
        <f t="shared" si="51"/>
        <v>150</v>
      </c>
      <c r="AQ90">
        <v>83</v>
      </c>
    </row>
    <row r="91" spans="1:43" ht="20.25" customHeight="1">
      <c r="A91" s="19"/>
      <c r="B91" s="19"/>
      <c r="C91" s="19"/>
      <c r="D91" s="19"/>
      <c r="E91" s="20"/>
      <c r="F91" s="19" t="s">
        <v>18</v>
      </c>
      <c r="G91" s="20" t="s">
        <v>13</v>
      </c>
      <c r="H91" s="20"/>
      <c r="I91" s="21"/>
      <c r="J91" s="19"/>
      <c r="K91" s="19"/>
      <c r="L91" s="6">
        <f t="shared" si="54"/>
        <v>0.1166666666666665</v>
      </c>
      <c r="M91" s="6"/>
      <c r="N91" s="6">
        <f t="shared" si="34"/>
        <v>-0.1166666666666665</v>
      </c>
      <c r="O91" s="6">
        <f t="shared" si="35"/>
        <v>-0.1166666666666665</v>
      </c>
      <c r="P91" s="24">
        <f t="shared" si="36"/>
        <v>0</v>
      </c>
      <c r="Q91" s="6">
        <f t="shared" si="37"/>
        <v>0.1166666666666665</v>
      </c>
      <c r="R91" s="6"/>
      <c r="S91" s="6">
        <f t="shared" si="38"/>
        <v>-0.1166666666666665</v>
      </c>
      <c r="T91" s="6">
        <f t="shared" si="39"/>
        <v>-0.1166666666666665</v>
      </c>
      <c r="U91" s="24">
        <f t="shared" si="40"/>
        <v>0</v>
      </c>
      <c r="V91" s="6">
        <f t="shared" si="41"/>
        <v>-0.1166666666666665</v>
      </c>
      <c r="W91" s="6">
        <f t="shared" si="42"/>
        <v>-0.1166666666666665</v>
      </c>
      <c r="X91" s="24">
        <f t="shared" si="43"/>
        <v>0</v>
      </c>
      <c r="Z91" s="3">
        <f t="shared" si="52"/>
        <v>0</v>
      </c>
      <c r="AA91">
        <f t="shared" si="44"/>
      </c>
      <c r="AB91" t="str">
        <f t="shared" si="45"/>
        <v>Løpsnavn </v>
      </c>
      <c r="AC91" t="str">
        <f t="shared" si="46"/>
        <v>. Plass med tiden  </v>
      </c>
      <c r="AD91" s="14">
        <f t="shared" si="47"/>
        <v>-0.1166666666666665</v>
      </c>
      <c r="AE91" t="str">
        <f t="shared" si="53"/>
        <v> - km C, Senior</v>
      </c>
      <c r="AF91" t="str">
        <f t="shared" si="48"/>
        <v>dato og år</v>
      </c>
      <c r="AG91" t="str">
        <f t="shared" si="49"/>
        <v>x</v>
      </c>
      <c r="AI91">
        <f t="shared" si="50"/>
        <v>120</v>
      </c>
      <c r="AM91">
        <f t="shared" si="51"/>
        <v>150</v>
      </c>
      <c r="AQ91">
        <v>84</v>
      </c>
    </row>
    <row r="92" spans="1:43" ht="20.25" customHeight="1">
      <c r="A92" s="19"/>
      <c r="B92" s="19"/>
      <c r="C92" s="19"/>
      <c r="D92" s="19"/>
      <c r="E92" s="20"/>
      <c r="F92" s="19" t="s">
        <v>18</v>
      </c>
      <c r="G92" s="20" t="s">
        <v>13</v>
      </c>
      <c r="H92" s="20"/>
      <c r="I92" s="21"/>
      <c r="J92" s="19"/>
      <c r="K92" s="19"/>
      <c r="L92" s="6">
        <f t="shared" si="54"/>
        <v>0.11805555555555539</v>
      </c>
      <c r="M92" s="6"/>
      <c r="N92" s="6">
        <f t="shared" si="34"/>
        <v>-0.11805555555555539</v>
      </c>
      <c r="O92" s="6">
        <f t="shared" si="35"/>
        <v>-0.11805555555555539</v>
      </c>
      <c r="P92" s="24">
        <f t="shared" si="36"/>
        <v>0</v>
      </c>
      <c r="Q92" s="6">
        <f t="shared" si="37"/>
        <v>0.11805555555555539</v>
      </c>
      <c r="R92" s="6"/>
      <c r="S92" s="6">
        <f t="shared" si="38"/>
        <v>-0.11805555555555539</v>
      </c>
      <c r="T92" s="6">
        <f t="shared" si="39"/>
        <v>-0.11805555555555539</v>
      </c>
      <c r="U92" s="24">
        <f t="shared" si="40"/>
        <v>0</v>
      </c>
      <c r="V92" s="6">
        <f t="shared" si="41"/>
        <v>-0.11805555555555539</v>
      </c>
      <c r="W92" s="6">
        <f t="shared" si="42"/>
        <v>-0.11805555555555539</v>
      </c>
      <c r="X92" s="24">
        <f t="shared" si="43"/>
        <v>0</v>
      </c>
      <c r="Z92" s="3">
        <f t="shared" si="52"/>
        <v>0</v>
      </c>
      <c r="AA92">
        <f t="shared" si="44"/>
      </c>
      <c r="AB92" t="str">
        <f t="shared" si="45"/>
        <v>Løpsnavn </v>
      </c>
      <c r="AC92" t="str">
        <f t="shared" si="46"/>
        <v>. Plass med tiden  </v>
      </c>
      <c r="AD92" s="14">
        <f t="shared" si="47"/>
        <v>-0.11805555555555539</v>
      </c>
      <c r="AE92" t="str">
        <f t="shared" si="53"/>
        <v> - km C, Senior</v>
      </c>
      <c r="AF92" t="str">
        <f t="shared" si="48"/>
        <v>dato og år</v>
      </c>
      <c r="AG92" t="str">
        <f t="shared" si="49"/>
        <v>x</v>
      </c>
      <c r="AI92">
        <f t="shared" si="50"/>
        <v>120</v>
      </c>
      <c r="AM92">
        <f t="shared" si="51"/>
        <v>150</v>
      </c>
      <c r="AQ92">
        <v>85</v>
      </c>
    </row>
    <row r="93" spans="1:43" ht="20.25" customHeight="1">
      <c r="A93" s="19"/>
      <c r="B93" s="19"/>
      <c r="C93" s="19"/>
      <c r="D93" s="19"/>
      <c r="E93" s="20"/>
      <c r="F93" s="19" t="s">
        <v>18</v>
      </c>
      <c r="G93" s="20" t="s">
        <v>13</v>
      </c>
      <c r="H93" s="20"/>
      <c r="I93" s="21"/>
      <c r="J93" s="19"/>
      <c r="K93" s="19"/>
      <c r="L93" s="6">
        <f t="shared" si="54"/>
        <v>0.11944444444444427</v>
      </c>
      <c r="M93" s="6"/>
      <c r="N93" s="6">
        <f t="shared" si="34"/>
        <v>-0.11944444444444427</v>
      </c>
      <c r="O93" s="6">
        <f t="shared" si="35"/>
        <v>-0.11944444444444427</v>
      </c>
      <c r="P93" s="24">
        <f t="shared" si="36"/>
        <v>0</v>
      </c>
      <c r="Q93" s="6">
        <f t="shared" si="37"/>
        <v>0.11944444444444427</v>
      </c>
      <c r="R93" s="6"/>
      <c r="S93" s="6">
        <f t="shared" si="38"/>
        <v>-0.11944444444444427</v>
      </c>
      <c r="T93" s="6">
        <f t="shared" si="39"/>
        <v>-0.11944444444444427</v>
      </c>
      <c r="U93" s="24">
        <f t="shared" si="40"/>
        <v>0</v>
      </c>
      <c r="V93" s="6">
        <f t="shared" si="41"/>
        <v>-0.11944444444444427</v>
      </c>
      <c r="W93" s="6">
        <f t="shared" si="42"/>
        <v>-0.11944444444444427</v>
      </c>
      <c r="X93" s="24">
        <f t="shared" si="43"/>
        <v>0</v>
      </c>
      <c r="Z93" s="3">
        <f t="shared" si="52"/>
        <v>0</v>
      </c>
      <c r="AA93">
        <f t="shared" si="44"/>
      </c>
      <c r="AB93" t="str">
        <f t="shared" si="45"/>
        <v>Løpsnavn </v>
      </c>
      <c r="AC93" t="str">
        <f t="shared" si="46"/>
        <v>. Plass med tiden  </v>
      </c>
      <c r="AD93" s="14">
        <f t="shared" si="47"/>
        <v>-0.11944444444444427</v>
      </c>
      <c r="AE93" t="str">
        <f t="shared" si="53"/>
        <v> - km C, Senior</v>
      </c>
      <c r="AF93" t="str">
        <f t="shared" si="48"/>
        <v>dato og år</v>
      </c>
      <c r="AG93" t="str">
        <f t="shared" si="49"/>
        <v>x</v>
      </c>
      <c r="AI93">
        <f t="shared" si="50"/>
        <v>120</v>
      </c>
      <c r="AM93">
        <f t="shared" si="51"/>
        <v>150</v>
      </c>
      <c r="AQ93">
        <v>86</v>
      </c>
    </row>
    <row r="94" spans="1:43" ht="20.25" customHeight="1">
      <c r="A94" s="19"/>
      <c r="B94" s="19"/>
      <c r="C94" s="19"/>
      <c r="D94" s="19"/>
      <c r="E94" s="20"/>
      <c r="F94" s="19" t="s">
        <v>18</v>
      </c>
      <c r="G94" s="20" t="s">
        <v>13</v>
      </c>
      <c r="H94" s="20"/>
      <c r="I94" s="21"/>
      <c r="J94" s="19"/>
      <c r="K94" s="19"/>
      <c r="L94" s="6">
        <f t="shared" si="54"/>
        <v>0.12083333333333315</v>
      </c>
      <c r="M94" s="6"/>
      <c r="N94" s="6">
        <f t="shared" si="34"/>
        <v>-0.12083333333333315</v>
      </c>
      <c r="O94" s="6">
        <f t="shared" si="35"/>
        <v>-0.12083333333333315</v>
      </c>
      <c r="P94" s="24">
        <f t="shared" si="36"/>
        <v>0</v>
      </c>
      <c r="Q94" s="6">
        <f t="shared" si="37"/>
        <v>0.12083333333333315</v>
      </c>
      <c r="R94" s="6"/>
      <c r="S94" s="6">
        <f t="shared" si="38"/>
        <v>-0.12083333333333315</v>
      </c>
      <c r="T94" s="6">
        <f t="shared" si="39"/>
        <v>-0.12083333333333315</v>
      </c>
      <c r="U94" s="24">
        <f t="shared" si="40"/>
        <v>0</v>
      </c>
      <c r="V94" s="6">
        <f t="shared" si="41"/>
        <v>-0.12083333333333315</v>
      </c>
      <c r="W94" s="6">
        <f t="shared" si="42"/>
        <v>-0.12083333333333315</v>
      </c>
      <c r="X94" s="24">
        <f t="shared" si="43"/>
        <v>0</v>
      </c>
      <c r="Z94" s="3">
        <f t="shared" si="52"/>
        <v>0</v>
      </c>
      <c r="AA94">
        <f t="shared" si="44"/>
      </c>
      <c r="AB94" t="str">
        <f t="shared" si="45"/>
        <v>Løpsnavn </v>
      </c>
      <c r="AC94" t="str">
        <f t="shared" si="46"/>
        <v>. Plass med tiden  </v>
      </c>
      <c r="AD94" s="14">
        <f t="shared" si="47"/>
        <v>-0.12083333333333315</v>
      </c>
      <c r="AE94" t="str">
        <f t="shared" si="53"/>
        <v> - km C, Senior</v>
      </c>
      <c r="AF94" t="str">
        <f t="shared" si="48"/>
        <v>dato og år</v>
      </c>
      <c r="AG94" t="str">
        <f t="shared" si="49"/>
        <v>x</v>
      </c>
      <c r="AI94">
        <f t="shared" si="50"/>
        <v>120</v>
      </c>
      <c r="AM94">
        <f t="shared" si="51"/>
        <v>150</v>
      </c>
      <c r="AQ94">
        <v>87</v>
      </c>
    </row>
    <row r="95" spans="1:43" ht="20.25" customHeight="1">
      <c r="A95" s="19"/>
      <c r="B95" s="19"/>
      <c r="C95" s="19"/>
      <c r="D95" s="19"/>
      <c r="E95" s="20"/>
      <c r="F95" s="19" t="s">
        <v>18</v>
      </c>
      <c r="G95" s="20" t="s">
        <v>13</v>
      </c>
      <c r="H95" s="20"/>
      <c r="I95" s="21"/>
      <c r="J95" s="19"/>
      <c r="K95" s="19"/>
      <c r="L95" s="6">
        <f t="shared" si="54"/>
        <v>0.12222222222222204</v>
      </c>
      <c r="M95" s="6"/>
      <c r="N95" s="6">
        <f t="shared" si="34"/>
        <v>-0.12222222222222204</v>
      </c>
      <c r="O95" s="6">
        <f t="shared" si="35"/>
        <v>-0.12222222222222204</v>
      </c>
      <c r="P95" s="24">
        <f t="shared" si="36"/>
        <v>0</v>
      </c>
      <c r="Q95" s="6">
        <f t="shared" si="37"/>
        <v>0.12222222222222204</v>
      </c>
      <c r="R95" s="6"/>
      <c r="S95" s="6">
        <f t="shared" si="38"/>
        <v>-0.12222222222222204</v>
      </c>
      <c r="T95" s="6">
        <f t="shared" si="39"/>
        <v>-0.12222222222222204</v>
      </c>
      <c r="U95" s="24">
        <f t="shared" si="40"/>
        <v>0</v>
      </c>
      <c r="V95" s="6">
        <f t="shared" si="41"/>
        <v>-0.12222222222222204</v>
      </c>
      <c r="W95" s="6">
        <f t="shared" si="42"/>
        <v>-0.12222222222222204</v>
      </c>
      <c r="X95" s="24">
        <f t="shared" si="43"/>
        <v>0</v>
      </c>
      <c r="Z95" s="3">
        <f t="shared" si="52"/>
        <v>0</v>
      </c>
      <c r="AA95">
        <f t="shared" si="44"/>
      </c>
      <c r="AB95" t="str">
        <f t="shared" si="45"/>
        <v>Løpsnavn </v>
      </c>
      <c r="AC95" t="str">
        <f t="shared" si="46"/>
        <v>. Plass med tiden  </v>
      </c>
      <c r="AD95" s="14">
        <f t="shared" si="47"/>
        <v>-0.12222222222222204</v>
      </c>
      <c r="AE95" t="str">
        <f t="shared" si="53"/>
        <v> - km C, Senior</v>
      </c>
      <c r="AF95" t="str">
        <f t="shared" si="48"/>
        <v>dato og år</v>
      </c>
      <c r="AG95" t="str">
        <f t="shared" si="49"/>
        <v>x</v>
      </c>
      <c r="AI95">
        <f t="shared" si="50"/>
        <v>120</v>
      </c>
      <c r="AM95">
        <f t="shared" si="51"/>
        <v>150</v>
      </c>
      <c r="AQ95">
        <v>88</v>
      </c>
    </row>
    <row r="96" spans="1:43" ht="20.25" customHeight="1">
      <c r="A96" s="19"/>
      <c r="B96" s="19"/>
      <c r="C96" s="19"/>
      <c r="D96" s="19"/>
      <c r="E96" s="20"/>
      <c r="F96" s="19" t="s">
        <v>18</v>
      </c>
      <c r="G96" s="20" t="s">
        <v>13</v>
      </c>
      <c r="H96" s="20"/>
      <c r="I96" s="21"/>
      <c r="J96" s="19"/>
      <c r="K96" s="19"/>
      <c r="L96" s="6">
        <f t="shared" si="54"/>
        <v>0.12361111111111092</v>
      </c>
      <c r="M96" s="6"/>
      <c r="N96" s="6">
        <f t="shared" si="34"/>
        <v>-0.12361111111111092</v>
      </c>
      <c r="O96" s="6">
        <f t="shared" si="35"/>
        <v>-0.12361111111111092</v>
      </c>
      <c r="P96" s="24">
        <f t="shared" si="36"/>
        <v>0</v>
      </c>
      <c r="Q96" s="6">
        <f t="shared" si="37"/>
        <v>0.12361111111111092</v>
      </c>
      <c r="R96" s="6"/>
      <c r="S96" s="6">
        <f t="shared" si="38"/>
        <v>-0.12361111111111092</v>
      </c>
      <c r="T96" s="6">
        <f t="shared" si="39"/>
        <v>-0.12361111111111092</v>
      </c>
      <c r="U96" s="24">
        <f t="shared" si="40"/>
        <v>0</v>
      </c>
      <c r="V96" s="6">
        <f t="shared" si="41"/>
        <v>-0.12361111111111092</v>
      </c>
      <c r="W96" s="6">
        <f t="shared" si="42"/>
        <v>-0.12361111111111092</v>
      </c>
      <c r="X96" s="24">
        <f t="shared" si="43"/>
        <v>0</v>
      </c>
      <c r="Z96" s="3">
        <f t="shared" si="52"/>
        <v>0</v>
      </c>
      <c r="AA96">
        <f t="shared" si="44"/>
      </c>
      <c r="AB96" t="str">
        <f t="shared" si="45"/>
        <v>Løpsnavn </v>
      </c>
      <c r="AC96" t="str">
        <f t="shared" si="46"/>
        <v>. Plass med tiden  </v>
      </c>
      <c r="AD96" s="14">
        <f t="shared" si="47"/>
        <v>-0.12361111111111092</v>
      </c>
      <c r="AE96" t="str">
        <f t="shared" si="53"/>
        <v> - km C, Senior</v>
      </c>
      <c r="AF96" t="str">
        <f t="shared" si="48"/>
        <v>dato og år</v>
      </c>
      <c r="AG96" t="str">
        <f t="shared" si="49"/>
        <v>x</v>
      </c>
      <c r="AI96">
        <f t="shared" si="50"/>
        <v>120</v>
      </c>
      <c r="AM96">
        <f t="shared" si="51"/>
        <v>150</v>
      </c>
      <c r="AQ96">
        <v>89</v>
      </c>
    </row>
    <row r="97" spans="1:43" ht="20.25" customHeight="1">
      <c r="A97" s="19"/>
      <c r="B97" s="19"/>
      <c r="C97" s="19"/>
      <c r="D97" s="19"/>
      <c r="E97" s="20"/>
      <c r="F97" s="19" t="s">
        <v>18</v>
      </c>
      <c r="G97" s="20" t="s">
        <v>13</v>
      </c>
      <c r="H97" s="20"/>
      <c r="I97" s="21"/>
      <c r="J97" s="19"/>
      <c r="K97" s="19"/>
      <c r="L97" s="6">
        <f t="shared" si="54"/>
        <v>0.1249999999999998</v>
      </c>
      <c r="M97" s="6"/>
      <c r="N97" s="6">
        <f t="shared" si="34"/>
        <v>-0.1249999999999998</v>
      </c>
      <c r="O97" s="6">
        <f t="shared" si="35"/>
        <v>-0.1249999999999998</v>
      </c>
      <c r="P97" s="24">
        <f t="shared" si="36"/>
        <v>0</v>
      </c>
      <c r="Q97" s="6">
        <f t="shared" si="37"/>
        <v>0.1249999999999998</v>
      </c>
      <c r="R97" s="6"/>
      <c r="S97" s="6">
        <f t="shared" si="38"/>
        <v>-0.1249999999999998</v>
      </c>
      <c r="T97" s="6">
        <f t="shared" si="39"/>
        <v>-0.1249999999999998</v>
      </c>
      <c r="U97" s="24">
        <f t="shared" si="40"/>
        <v>0</v>
      </c>
      <c r="V97" s="6">
        <f t="shared" si="41"/>
        <v>-0.1249999999999998</v>
      </c>
      <c r="W97" s="6">
        <f t="shared" si="42"/>
        <v>-0.1249999999999998</v>
      </c>
      <c r="X97" s="24">
        <f t="shared" si="43"/>
        <v>0</v>
      </c>
      <c r="Z97" s="3">
        <f t="shared" si="52"/>
        <v>0</v>
      </c>
      <c r="AA97">
        <f t="shared" si="44"/>
      </c>
      <c r="AB97" t="str">
        <f t="shared" si="45"/>
        <v>Løpsnavn </v>
      </c>
      <c r="AC97" t="str">
        <f t="shared" si="46"/>
        <v>. Plass med tiden  </v>
      </c>
      <c r="AD97" s="14">
        <f t="shared" si="47"/>
        <v>-0.1249999999999998</v>
      </c>
      <c r="AE97" t="str">
        <f t="shared" si="53"/>
        <v> - km C, Senior</v>
      </c>
      <c r="AF97" t="str">
        <f t="shared" si="48"/>
        <v>dato og år</v>
      </c>
      <c r="AG97" t="str">
        <f t="shared" si="49"/>
        <v>x</v>
      </c>
      <c r="AI97">
        <f t="shared" si="50"/>
        <v>120</v>
      </c>
      <c r="AM97">
        <f t="shared" si="51"/>
        <v>150</v>
      </c>
      <c r="AQ97">
        <v>90</v>
      </c>
    </row>
    <row r="98" spans="1:43" ht="20.25" customHeight="1">
      <c r="A98" s="19"/>
      <c r="B98" s="19"/>
      <c r="C98" s="19"/>
      <c r="D98" s="19"/>
      <c r="E98" s="20"/>
      <c r="F98" s="19" t="s">
        <v>18</v>
      </c>
      <c r="G98" s="20" t="s">
        <v>13</v>
      </c>
      <c r="H98" s="20"/>
      <c r="I98" s="21"/>
      <c r="J98" s="19"/>
      <c r="K98" s="19"/>
      <c r="L98" s="6">
        <f t="shared" si="54"/>
        <v>0.1263888888888887</v>
      </c>
      <c r="M98" s="6"/>
      <c r="N98" s="6">
        <f t="shared" si="34"/>
        <v>-0.1263888888888887</v>
      </c>
      <c r="O98" s="6">
        <f t="shared" si="35"/>
        <v>-0.1263888888888887</v>
      </c>
      <c r="P98" s="24">
        <f t="shared" si="36"/>
        <v>0</v>
      </c>
      <c r="Q98" s="6">
        <f t="shared" si="37"/>
        <v>0.1263888888888887</v>
      </c>
      <c r="R98" s="6"/>
      <c r="S98" s="6">
        <f t="shared" si="38"/>
        <v>-0.1263888888888887</v>
      </c>
      <c r="T98" s="6">
        <f t="shared" si="39"/>
        <v>-0.1263888888888887</v>
      </c>
      <c r="U98" s="24">
        <f t="shared" si="40"/>
        <v>0</v>
      </c>
      <c r="V98" s="6">
        <f t="shared" si="41"/>
        <v>-0.1263888888888887</v>
      </c>
      <c r="W98" s="6">
        <f t="shared" si="42"/>
        <v>-0.1263888888888887</v>
      </c>
      <c r="X98" s="24">
        <f t="shared" si="43"/>
        <v>0</v>
      </c>
      <c r="Z98" s="3">
        <f t="shared" si="52"/>
        <v>0</v>
      </c>
      <c r="AA98">
        <f t="shared" si="44"/>
      </c>
      <c r="AB98" t="str">
        <f t="shared" si="45"/>
        <v>Løpsnavn </v>
      </c>
      <c r="AC98" t="str">
        <f t="shared" si="46"/>
        <v>. Plass med tiden  </v>
      </c>
      <c r="AD98" s="14">
        <f t="shared" si="47"/>
        <v>-0.1263888888888887</v>
      </c>
      <c r="AE98" t="str">
        <f t="shared" si="53"/>
        <v> - km C, Senior</v>
      </c>
      <c r="AF98" t="str">
        <f t="shared" si="48"/>
        <v>dato og år</v>
      </c>
      <c r="AG98" t="str">
        <f t="shared" si="49"/>
        <v>x</v>
      </c>
      <c r="AI98">
        <f t="shared" si="50"/>
        <v>120</v>
      </c>
      <c r="AM98">
        <f t="shared" si="51"/>
        <v>150</v>
      </c>
      <c r="AQ98">
        <v>91</v>
      </c>
    </row>
    <row r="99" spans="1:43" ht="20.25" customHeight="1">
      <c r="A99" s="19"/>
      <c r="B99" s="19"/>
      <c r="C99" s="19"/>
      <c r="D99" s="19"/>
      <c r="E99" s="20"/>
      <c r="F99" s="19" t="s">
        <v>18</v>
      </c>
      <c r="G99" s="20" t="s">
        <v>13</v>
      </c>
      <c r="H99" s="20"/>
      <c r="I99" s="21"/>
      <c r="J99" s="19"/>
      <c r="K99" s="19"/>
      <c r="L99" s="6">
        <f t="shared" si="54"/>
        <v>0.12777777777777757</v>
      </c>
      <c r="M99" s="6"/>
      <c r="N99" s="6">
        <f t="shared" si="34"/>
        <v>-0.12777777777777757</v>
      </c>
      <c r="O99" s="6">
        <f t="shared" si="35"/>
        <v>-0.12777777777777757</v>
      </c>
      <c r="P99" s="24">
        <f t="shared" si="36"/>
        <v>0</v>
      </c>
      <c r="Q99" s="6">
        <f t="shared" si="37"/>
        <v>0.12777777777777757</v>
      </c>
      <c r="R99" s="6"/>
      <c r="S99" s="6">
        <f t="shared" si="38"/>
        <v>-0.12777777777777757</v>
      </c>
      <c r="T99" s="6">
        <f t="shared" si="39"/>
        <v>-0.12777777777777757</v>
      </c>
      <c r="U99" s="24">
        <f t="shared" si="40"/>
        <v>0</v>
      </c>
      <c r="V99" s="6">
        <f t="shared" si="41"/>
        <v>-0.12777777777777757</v>
      </c>
      <c r="W99" s="6">
        <f t="shared" si="42"/>
        <v>-0.12777777777777757</v>
      </c>
      <c r="X99" s="24">
        <f t="shared" si="43"/>
        <v>0</v>
      </c>
      <c r="Z99" s="3">
        <f t="shared" si="52"/>
        <v>0</v>
      </c>
      <c r="AA99">
        <f t="shared" si="44"/>
      </c>
      <c r="AB99" t="str">
        <f t="shared" si="45"/>
        <v>Løpsnavn </v>
      </c>
      <c r="AC99" t="str">
        <f t="shared" si="46"/>
        <v>. Plass med tiden  </v>
      </c>
      <c r="AD99" s="14">
        <f t="shared" si="47"/>
        <v>-0.12777777777777757</v>
      </c>
      <c r="AE99" t="str">
        <f t="shared" si="53"/>
        <v> - km C, Senior</v>
      </c>
      <c r="AF99" t="str">
        <f t="shared" si="48"/>
        <v>dato og år</v>
      </c>
      <c r="AG99" t="str">
        <f t="shared" si="49"/>
        <v>x</v>
      </c>
      <c r="AI99">
        <f t="shared" si="50"/>
        <v>120</v>
      </c>
      <c r="AM99">
        <f t="shared" si="51"/>
        <v>150</v>
      </c>
      <c r="AQ99">
        <v>92</v>
      </c>
    </row>
    <row r="100" spans="1:43" ht="20.25" customHeight="1">
      <c r="A100" s="19"/>
      <c r="B100" s="19"/>
      <c r="C100" s="19"/>
      <c r="D100" s="19"/>
      <c r="E100" s="20"/>
      <c r="F100" s="19" t="s">
        <v>18</v>
      </c>
      <c r="G100" s="20" t="s">
        <v>13</v>
      </c>
      <c r="H100" s="20"/>
      <c r="I100" s="21"/>
      <c r="J100" s="19"/>
      <c r="K100" s="19"/>
      <c r="L100" s="6">
        <f t="shared" si="54"/>
        <v>0.12916666666666646</v>
      </c>
      <c r="M100" s="6"/>
      <c r="N100" s="6">
        <f t="shared" si="34"/>
        <v>-0.12916666666666646</v>
      </c>
      <c r="O100" s="6">
        <f t="shared" si="35"/>
        <v>-0.12916666666666646</v>
      </c>
      <c r="P100" s="24">
        <f t="shared" si="36"/>
        <v>0</v>
      </c>
      <c r="Q100" s="6">
        <f t="shared" si="37"/>
        <v>0.12916666666666646</v>
      </c>
      <c r="R100" s="6"/>
      <c r="S100" s="6">
        <f t="shared" si="38"/>
        <v>-0.12916666666666646</v>
      </c>
      <c r="T100" s="6">
        <f t="shared" si="39"/>
        <v>-0.12916666666666646</v>
      </c>
      <c r="U100" s="24">
        <f t="shared" si="40"/>
        <v>0</v>
      </c>
      <c r="V100" s="6">
        <f t="shared" si="41"/>
        <v>-0.12916666666666646</v>
      </c>
      <c r="W100" s="6">
        <f t="shared" si="42"/>
        <v>-0.12916666666666646</v>
      </c>
      <c r="X100" s="24">
        <f t="shared" si="43"/>
        <v>0</v>
      </c>
      <c r="Z100" s="3">
        <f t="shared" si="52"/>
        <v>0</v>
      </c>
      <c r="AA100">
        <f t="shared" si="44"/>
      </c>
      <c r="AB100" t="str">
        <f t="shared" si="45"/>
        <v>Løpsnavn </v>
      </c>
      <c r="AC100" t="str">
        <f t="shared" si="46"/>
        <v>. Plass med tiden  </v>
      </c>
      <c r="AD100" s="14">
        <f t="shared" si="47"/>
        <v>-0.12916666666666646</v>
      </c>
      <c r="AE100" t="str">
        <f t="shared" si="53"/>
        <v> - km C, Senior</v>
      </c>
      <c r="AF100" t="str">
        <f t="shared" si="48"/>
        <v>dato og år</v>
      </c>
      <c r="AG100" t="str">
        <f t="shared" si="49"/>
        <v>x</v>
      </c>
      <c r="AI100">
        <f t="shared" si="50"/>
        <v>120</v>
      </c>
      <c r="AM100">
        <f t="shared" si="51"/>
        <v>150</v>
      </c>
      <c r="AQ100">
        <v>93</v>
      </c>
    </row>
    <row r="101" spans="1:43" ht="20.25" customHeight="1">
      <c r="A101" s="19"/>
      <c r="B101" s="19"/>
      <c r="C101" s="19"/>
      <c r="D101" s="19"/>
      <c r="E101" s="20"/>
      <c r="F101" s="19" t="s">
        <v>18</v>
      </c>
      <c r="G101" s="20" t="s">
        <v>13</v>
      </c>
      <c r="H101" s="20"/>
      <c r="I101" s="21"/>
      <c r="J101" s="19"/>
      <c r="K101" s="19"/>
      <c r="L101" s="6">
        <f t="shared" si="54"/>
        <v>0.13055555555555534</v>
      </c>
      <c r="M101" s="6"/>
      <c r="N101" s="6">
        <f t="shared" si="34"/>
        <v>-0.13055555555555534</v>
      </c>
      <c r="O101" s="6">
        <f t="shared" si="35"/>
        <v>-0.13055555555555534</v>
      </c>
      <c r="P101" s="24">
        <f t="shared" si="36"/>
        <v>0</v>
      </c>
      <c r="Q101" s="6">
        <f t="shared" si="37"/>
        <v>0.13055555555555534</v>
      </c>
      <c r="R101" s="6"/>
      <c r="S101" s="6">
        <f t="shared" si="38"/>
        <v>-0.13055555555555534</v>
      </c>
      <c r="T101" s="6">
        <f t="shared" si="39"/>
        <v>-0.13055555555555534</v>
      </c>
      <c r="U101" s="24">
        <f t="shared" si="40"/>
        <v>0</v>
      </c>
      <c r="V101" s="6">
        <f t="shared" si="41"/>
        <v>-0.13055555555555534</v>
      </c>
      <c r="W101" s="6">
        <f t="shared" si="42"/>
        <v>-0.13055555555555534</v>
      </c>
      <c r="X101" s="24">
        <f t="shared" si="43"/>
        <v>0</v>
      </c>
      <c r="Z101" s="3">
        <f t="shared" si="52"/>
        <v>0</v>
      </c>
      <c r="AA101">
        <f t="shared" si="44"/>
      </c>
      <c r="AB101" t="str">
        <f t="shared" si="45"/>
        <v>Løpsnavn </v>
      </c>
      <c r="AC101" t="str">
        <f t="shared" si="46"/>
        <v>. Plass med tiden  </v>
      </c>
      <c r="AD101" s="14">
        <f t="shared" si="47"/>
        <v>-0.13055555555555534</v>
      </c>
      <c r="AE101" t="str">
        <f t="shared" si="53"/>
        <v> - km C, Senior</v>
      </c>
      <c r="AF101" t="str">
        <f t="shared" si="48"/>
        <v>dato og år</v>
      </c>
      <c r="AG101" t="str">
        <f t="shared" si="49"/>
        <v>x</v>
      </c>
      <c r="AI101">
        <f t="shared" si="50"/>
        <v>120</v>
      </c>
      <c r="AM101">
        <f t="shared" si="51"/>
        <v>150</v>
      </c>
      <c r="AQ101">
        <v>94</v>
      </c>
    </row>
    <row r="102" spans="1:43" ht="20.25" customHeight="1">
      <c r="A102" s="19"/>
      <c r="B102" s="19"/>
      <c r="C102" s="19"/>
      <c r="D102" s="19"/>
      <c r="E102" s="20"/>
      <c r="F102" s="19" t="s">
        <v>18</v>
      </c>
      <c r="G102" s="20" t="s">
        <v>13</v>
      </c>
      <c r="H102" s="20"/>
      <c r="I102" s="21"/>
      <c r="J102" s="19"/>
      <c r="K102" s="19"/>
      <c r="L102" s="6">
        <f t="shared" si="54"/>
        <v>0.13194444444444423</v>
      </c>
      <c r="M102" s="6"/>
      <c r="N102" s="6">
        <f t="shared" si="34"/>
        <v>-0.13194444444444423</v>
      </c>
      <c r="O102" s="6">
        <f t="shared" si="35"/>
        <v>-0.13194444444444423</v>
      </c>
      <c r="P102" s="24">
        <f t="shared" si="36"/>
        <v>0</v>
      </c>
      <c r="Q102" s="6">
        <f t="shared" si="37"/>
        <v>0.13194444444444423</v>
      </c>
      <c r="R102" s="6"/>
      <c r="S102" s="6">
        <f t="shared" si="38"/>
        <v>-0.13194444444444423</v>
      </c>
      <c r="T102" s="6">
        <f t="shared" si="39"/>
        <v>-0.13194444444444423</v>
      </c>
      <c r="U102" s="24">
        <f t="shared" si="40"/>
        <v>0</v>
      </c>
      <c r="V102" s="6">
        <f t="shared" si="41"/>
        <v>-0.13194444444444423</v>
      </c>
      <c r="W102" s="6">
        <f t="shared" si="42"/>
        <v>-0.13194444444444423</v>
      </c>
      <c r="X102" s="24">
        <f t="shared" si="43"/>
        <v>0</v>
      </c>
      <c r="Z102" s="3">
        <f t="shared" si="52"/>
        <v>0</v>
      </c>
      <c r="AA102">
        <f t="shared" si="44"/>
      </c>
      <c r="AB102" t="str">
        <f t="shared" si="45"/>
        <v>Løpsnavn </v>
      </c>
      <c r="AC102" t="str">
        <f t="shared" si="46"/>
        <v>. Plass med tiden  </v>
      </c>
      <c r="AD102" s="14">
        <f t="shared" si="47"/>
        <v>-0.13194444444444423</v>
      </c>
      <c r="AE102" t="str">
        <f t="shared" si="53"/>
        <v> - km C, Senior</v>
      </c>
      <c r="AF102" t="str">
        <f t="shared" si="48"/>
        <v>dato og år</v>
      </c>
      <c r="AG102" t="str">
        <f t="shared" si="49"/>
        <v>x</v>
      </c>
      <c r="AI102">
        <f t="shared" si="50"/>
        <v>120</v>
      </c>
      <c r="AM102">
        <f t="shared" si="51"/>
        <v>150</v>
      </c>
      <c r="AQ102">
        <v>95</v>
      </c>
    </row>
    <row r="103" spans="1:43" ht="20.25" customHeight="1">
      <c r="A103" s="19"/>
      <c r="B103" s="19"/>
      <c r="C103" s="19"/>
      <c r="D103" s="19"/>
      <c r="E103" s="20"/>
      <c r="F103" s="19" t="s">
        <v>18</v>
      </c>
      <c r="G103" s="20" t="s">
        <v>13</v>
      </c>
      <c r="H103" s="20"/>
      <c r="I103" s="21"/>
      <c r="J103" s="19"/>
      <c r="K103" s="19"/>
      <c r="L103" s="6">
        <f t="shared" si="54"/>
        <v>0.1333333333333331</v>
      </c>
      <c r="M103" s="6"/>
      <c r="N103" s="6">
        <f t="shared" si="34"/>
        <v>-0.1333333333333331</v>
      </c>
      <c r="O103" s="6">
        <f t="shared" si="35"/>
        <v>-0.1333333333333331</v>
      </c>
      <c r="P103" s="24">
        <f t="shared" si="36"/>
        <v>0</v>
      </c>
      <c r="Q103" s="6">
        <f t="shared" si="37"/>
        <v>0.1333333333333331</v>
      </c>
      <c r="R103" s="6"/>
      <c r="S103" s="6">
        <f t="shared" si="38"/>
        <v>-0.1333333333333331</v>
      </c>
      <c r="T103" s="6">
        <f t="shared" si="39"/>
        <v>-0.1333333333333331</v>
      </c>
      <c r="U103" s="24">
        <f t="shared" si="40"/>
        <v>0</v>
      </c>
      <c r="V103" s="6">
        <f t="shared" si="41"/>
        <v>-0.1333333333333331</v>
      </c>
      <c r="W103" s="6">
        <f t="shared" si="42"/>
        <v>-0.1333333333333331</v>
      </c>
      <c r="X103" s="24">
        <f t="shared" si="43"/>
        <v>0</v>
      </c>
      <c r="Z103" s="3">
        <f t="shared" si="52"/>
        <v>0</v>
      </c>
      <c r="AA103">
        <f t="shared" si="44"/>
      </c>
      <c r="AB103" t="str">
        <f t="shared" si="45"/>
        <v>Løpsnavn </v>
      </c>
      <c r="AC103" t="str">
        <f t="shared" si="46"/>
        <v>. Plass med tiden  </v>
      </c>
      <c r="AD103" s="14">
        <f t="shared" si="47"/>
        <v>-0.1333333333333331</v>
      </c>
      <c r="AE103" t="str">
        <f t="shared" si="53"/>
        <v> - km C, Senior</v>
      </c>
      <c r="AF103" t="str">
        <f t="shared" si="48"/>
        <v>dato og år</v>
      </c>
      <c r="AG103" t="str">
        <f t="shared" si="49"/>
        <v>x</v>
      </c>
      <c r="AI103">
        <f t="shared" si="50"/>
        <v>120</v>
      </c>
      <c r="AM103">
        <f t="shared" si="51"/>
        <v>150</v>
      </c>
      <c r="AQ103">
        <v>96</v>
      </c>
    </row>
    <row r="104" spans="1:43" ht="20.25" customHeight="1">
      <c r="A104" s="19"/>
      <c r="B104" s="19"/>
      <c r="C104" s="19"/>
      <c r="D104" s="19"/>
      <c r="E104" s="20"/>
      <c r="F104" s="19" t="s">
        <v>18</v>
      </c>
      <c r="G104" s="20" t="s">
        <v>13</v>
      </c>
      <c r="H104" s="20"/>
      <c r="I104" s="21"/>
      <c r="J104" s="19"/>
      <c r="K104" s="19"/>
      <c r="L104" s="6">
        <f t="shared" si="54"/>
        <v>0.134722222222222</v>
      </c>
      <c r="M104" s="6"/>
      <c r="N104" s="6">
        <f t="shared" si="34"/>
        <v>-0.134722222222222</v>
      </c>
      <c r="O104" s="6">
        <f t="shared" si="35"/>
        <v>-0.134722222222222</v>
      </c>
      <c r="P104" s="24">
        <f t="shared" si="36"/>
        <v>0</v>
      </c>
      <c r="Q104" s="6">
        <f t="shared" si="37"/>
        <v>0.134722222222222</v>
      </c>
      <c r="R104" s="6"/>
      <c r="S104" s="6">
        <f t="shared" si="38"/>
        <v>-0.134722222222222</v>
      </c>
      <c r="T104" s="6">
        <f t="shared" si="39"/>
        <v>-0.134722222222222</v>
      </c>
      <c r="U104" s="24">
        <f t="shared" si="40"/>
        <v>0</v>
      </c>
      <c r="V104" s="6">
        <f t="shared" si="41"/>
        <v>-0.134722222222222</v>
      </c>
      <c r="W104" s="6">
        <f t="shared" si="42"/>
        <v>-0.134722222222222</v>
      </c>
      <c r="X104" s="24">
        <f aca="true" t="shared" si="55" ref="X104:X135">IF(N104=R$5,U104,((C104*2)/(V104*24)))</f>
        <v>0</v>
      </c>
      <c r="Z104" s="3">
        <f t="shared" si="52"/>
        <v>0</v>
      </c>
      <c r="AA104">
        <f t="shared" si="44"/>
      </c>
      <c r="AB104" t="str">
        <f t="shared" si="45"/>
        <v>Løpsnavn </v>
      </c>
      <c r="AC104" t="str">
        <f t="shared" si="46"/>
        <v>. Plass med tiden  </v>
      </c>
      <c r="AD104" s="14">
        <f t="shared" si="47"/>
        <v>-0.134722222222222</v>
      </c>
      <c r="AE104" t="str">
        <f t="shared" si="53"/>
        <v> - km C, Senior</v>
      </c>
      <c r="AF104" t="str">
        <f t="shared" si="48"/>
        <v>dato og år</v>
      </c>
      <c r="AG104" t="str">
        <f t="shared" si="49"/>
        <v>x</v>
      </c>
      <c r="AI104">
        <f t="shared" si="50"/>
        <v>120</v>
      </c>
      <c r="AM104">
        <f t="shared" si="51"/>
        <v>150</v>
      </c>
      <c r="AQ104">
        <v>97</v>
      </c>
    </row>
    <row r="105" spans="1:43" ht="20.25" customHeight="1">
      <c r="A105" s="19"/>
      <c r="B105" s="19"/>
      <c r="C105" s="19"/>
      <c r="D105" s="19"/>
      <c r="E105" s="20"/>
      <c r="F105" s="19" t="s">
        <v>18</v>
      </c>
      <c r="G105" s="20" t="s">
        <v>13</v>
      </c>
      <c r="H105" s="20"/>
      <c r="I105" s="21"/>
      <c r="J105" s="19"/>
      <c r="K105" s="19"/>
      <c r="L105" s="6">
        <f t="shared" si="54"/>
        <v>0.13611111111111088</v>
      </c>
      <c r="M105" s="6"/>
      <c r="N105" s="6">
        <f t="shared" si="34"/>
        <v>-0.13611111111111088</v>
      </c>
      <c r="O105" s="6">
        <f t="shared" si="35"/>
        <v>-0.13611111111111088</v>
      </c>
      <c r="P105" s="24">
        <f t="shared" si="36"/>
        <v>0</v>
      </c>
      <c r="Q105" s="6">
        <f t="shared" si="37"/>
        <v>0.13611111111111088</v>
      </c>
      <c r="R105" s="6"/>
      <c r="S105" s="6">
        <f t="shared" si="38"/>
        <v>-0.13611111111111088</v>
      </c>
      <c r="T105" s="6">
        <f t="shared" si="39"/>
        <v>-0.13611111111111088</v>
      </c>
      <c r="U105" s="24">
        <f t="shared" si="40"/>
        <v>0</v>
      </c>
      <c r="V105" s="6">
        <f t="shared" si="41"/>
        <v>-0.13611111111111088</v>
      </c>
      <c r="W105" s="6">
        <f t="shared" si="42"/>
        <v>-0.13611111111111088</v>
      </c>
      <c r="X105" s="24">
        <f t="shared" si="55"/>
        <v>0</v>
      </c>
      <c r="Z105" s="3">
        <f t="shared" si="52"/>
        <v>0</v>
      </c>
      <c r="AA105">
        <f t="shared" si="44"/>
      </c>
      <c r="AB105" t="str">
        <f t="shared" si="45"/>
        <v>Løpsnavn </v>
      </c>
      <c r="AC105" t="str">
        <f t="shared" si="46"/>
        <v>. Plass med tiden  </v>
      </c>
      <c r="AD105" s="14">
        <f t="shared" si="47"/>
        <v>-0.13611111111111088</v>
      </c>
      <c r="AE105" t="str">
        <f t="shared" si="53"/>
        <v> - km C, Senior</v>
      </c>
      <c r="AF105" t="str">
        <f t="shared" si="48"/>
        <v>dato og år</v>
      </c>
      <c r="AG105" t="str">
        <f t="shared" si="49"/>
        <v>x</v>
      </c>
      <c r="AI105">
        <f t="shared" si="50"/>
        <v>120</v>
      </c>
      <c r="AM105">
        <f t="shared" si="51"/>
        <v>150</v>
      </c>
      <c r="AQ105">
        <v>98</v>
      </c>
    </row>
    <row r="106" spans="1:43" ht="20.25" customHeight="1">
      <c r="A106" s="19"/>
      <c r="B106" s="19"/>
      <c r="C106" s="19"/>
      <c r="D106" s="19"/>
      <c r="E106" s="20"/>
      <c r="F106" s="19" t="s">
        <v>18</v>
      </c>
      <c r="G106" s="20" t="s">
        <v>13</v>
      </c>
      <c r="H106" s="20"/>
      <c r="I106" s="21"/>
      <c r="J106" s="19"/>
      <c r="K106" s="19"/>
      <c r="L106" s="6">
        <f t="shared" si="54"/>
        <v>0.13749999999999976</v>
      </c>
      <c r="M106" s="6"/>
      <c r="N106" s="6">
        <f t="shared" si="34"/>
        <v>-0.13749999999999976</v>
      </c>
      <c r="O106" s="6">
        <f t="shared" si="35"/>
        <v>-0.13749999999999976</v>
      </c>
      <c r="P106" s="24">
        <f t="shared" si="36"/>
        <v>0</v>
      </c>
      <c r="Q106" s="6">
        <f t="shared" si="37"/>
        <v>0.13749999999999976</v>
      </c>
      <c r="R106" s="6"/>
      <c r="S106" s="6">
        <f t="shared" si="38"/>
        <v>-0.13749999999999976</v>
      </c>
      <c r="T106" s="6">
        <f t="shared" si="39"/>
        <v>-0.13749999999999976</v>
      </c>
      <c r="U106" s="24">
        <f t="shared" si="40"/>
        <v>0</v>
      </c>
      <c r="V106" s="6">
        <f t="shared" si="41"/>
        <v>-0.13749999999999976</v>
      </c>
      <c r="W106" s="6">
        <f t="shared" si="42"/>
        <v>-0.13749999999999976</v>
      </c>
      <c r="X106" s="24">
        <f t="shared" si="55"/>
        <v>0</v>
      </c>
      <c r="Z106" s="3">
        <f t="shared" si="52"/>
        <v>0</v>
      </c>
      <c r="AA106">
        <f t="shared" si="44"/>
      </c>
      <c r="AB106" t="str">
        <f t="shared" si="45"/>
        <v>Løpsnavn </v>
      </c>
      <c r="AC106" t="str">
        <f t="shared" si="46"/>
        <v>. Plass med tiden  </v>
      </c>
      <c r="AD106" s="14">
        <f t="shared" si="47"/>
        <v>-0.13749999999999976</v>
      </c>
      <c r="AE106" t="str">
        <f t="shared" si="53"/>
        <v> - km C, Senior</v>
      </c>
      <c r="AF106" t="str">
        <f t="shared" si="48"/>
        <v>dato og år</v>
      </c>
      <c r="AG106" t="str">
        <f t="shared" si="49"/>
        <v>x</v>
      </c>
      <c r="AI106">
        <f t="shared" si="50"/>
        <v>120</v>
      </c>
      <c r="AM106">
        <f t="shared" si="51"/>
        <v>150</v>
      </c>
      <c r="AQ106">
        <v>99</v>
      </c>
    </row>
    <row r="107" spans="1:43" ht="20.25" customHeight="1">
      <c r="A107" s="19"/>
      <c r="B107" s="19"/>
      <c r="C107" s="19"/>
      <c r="D107" s="19"/>
      <c r="E107" s="20"/>
      <c r="F107" s="19" t="s">
        <v>18</v>
      </c>
      <c r="G107" s="20" t="s">
        <v>13</v>
      </c>
      <c r="H107" s="20"/>
      <c r="I107" s="21"/>
      <c r="J107" s="19"/>
      <c r="K107" s="19"/>
      <c r="L107" s="6">
        <f t="shared" si="54"/>
        <v>0.13888888888888865</v>
      </c>
      <c r="M107" s="6"/>
      <c r="N107" s="6">
        <f t="shared" si="34"/>
        <v>-0.13888888888888865</v>
      </c>
      <c r="O107" s="6">
        <f t="shared" si="35"/>
        <v>-0.13888888888888865</v>
      </c>
      <c r="P107" s="24">
        <f t="shared" si="36"/>
        <v>0</v>
      </c>
      <c r="Q107" s="6">
        <f t="shared" si="37"/>
        <v>0.13888888888888865</v>
      </c>
      <c r="R107" s="6"/>
      <c r="S107" s="6">
        <f t="shared" si="38"/>
        <v>-0.13888888888888865</v>
      </c>
      <c r="T107" s="6">
        <f t="shared" si="39"/>
        <v>-0.13888888888888865</v>
      </c>
      <c r="U107" s="24">
        <f t="shared" si="40"/>
        <v>0</v>
      </c>
      <c r="V107" s="6">
        <f t="shared" si="41"/>
        <v>-0.13888888888888865</v>
      </c>
      <c r="W107" s="6">
        <f t="shared" si="42"/>
        <v>-0.13888888888888865</v>
      </c>
      <c r="X107" s="24">
        <f t="shared" si="55"/>
        <v>0</v>
      </c>
      <c r="Z107" s="3">
        <f t="shared" si="52"/>
        <v>0</v>
      </c>
      <c r="AA107">
        <f t="shared" si="44"/>
      </c>
      <c r="AB107" t="str">
        <f t="shared" si="45"/>
        <v>Løpsnavn </v>
      </c>
      <c r="AC107" t="str">
        <f t="shared" si="46"/>
        <v>. Plass med tiden  </v>
      </c>
      <c r="AD107" s="14">
        <f t="shared" si="47"/>
        <v>-0.13888888888888865</v>
      </c>
      <c r="AE107" t="str">
        <f t="shared" si="53"/>
        <v> - km C, Senior</v>
      </c>
      <c r="AF107" t="str">
        <f t="shared" si="48"/>
        <v>dato og år</v>
      </c>
      <c r="AG107" t="str">
        <f t="shared" si="49"/>
        <v>x</v>
      </c>
      <c r="AI107">
        <f t="shared" si="50"/>
        <v>120</v>
      </c>
      <c r="AM107">
        <f t="shared" si="51"/>
        <v>150</v>
      </c>
      <c r="AQ107">
        <v>100</v>
      </c>
    </row>
    <row r="108" spans="1:43" ht="20.25" customHeight="1">
      <c r="A108" s="19"/>
      <c r="B108" s="19"/>
      <c r="C108" s="19"/>
      <c r="D108" s="19"/>
      <c r="E108" s="20"/>
      <c r="F108" s="19" t="s">
        <v>18</v>
      </c>
      <c r="G108" s="20" t="s">
        <v>13</v>
      </c>
      <c r="H108" s="20"/>
      <c r="I108" s="21"/>
      <c r="J108" s="19"/>
      <c r="K108" s="19"/>
      <c r="L108" s="6">
        <f t="shared" si="54"/>
        <v>0.14027777777777753</v>
      </c>
      <c r="M108" s="6"/>
      <c r="N108" s="6">
        <f t="shared" si="34"/>
        <v>-0.14027777777777753</v>
      </c>
      <c r="O108" s="6">
        <f t="shared" si="35"/>
        <v>-0.14027777777777753</v>
      </c>
      <c r="P108" s="24">
        <f t="shared" si="36"/>
        <v>0</v>
      </c>
      <c r="Q108" s="6">
        <f t="shared" si="37"/>
        <v>0.14027777777777753</v>
      </c>
      <c r="R108" s="6"/>
      <c r="S108" s="6">
        <f t="shared" si="38"/>
        <v>-0.14027777777777753</v>
      </c>
      <c r="T108" s="6">
        <f t="shared" si="39"/>
        <v>-0.14027777777777753</v>
      </c>
      <c r="U108" s="24">
        <f t="shared" si="40"/>
        <v>0</v>
      </c>
      <c r="V108" s="6">
        <f t="shared" si="41"/>
        <v>-0.14027777777777753</v>
      </c>
      <c r="W108" s="6">
        <f t="shared" si="42"/>
        <v>-0.14027777777777753</v>
      </c>
      <c r="X108" s="24">
        <f t="shared" si="55"/>
        <v>0</v>
      </c>
      <c r="Z108" s="3">
        <f t="shared" si="52"/>
        <v>0</v>
      </c>
      <c r="AA108">
        <f t="shared" si="44"/>
      </c>
      <c r="AB108" t="str">
        <f t="shared" si="45"/>
        <v>Løpsnavn </v>
      </c>
      <c r="AC108" t="str">
        <f t="shared" si="46"/>
        <v>. Plass med tiden  </v>
      </c>
      <c r="AD108" s="14">
        <f t="shared" si="47"/>
        <v>-0.14027777777777753</v>
      </c>
      <c r="AE108" t="str">
        <f t="shared" si="53"/>
        <v> - km C, Senior</v>
      </c>
      <c r="AF108" t="str">
        <f t="shared" si="48"/>
        <v>dato og år</v>
      </c>
      <c r="AG108" t="str">
        <f t="shared" si="49"/>
        <v>x</v>
      </c>
      <c r="AI108">
        <f t="shared" si="50"/>
        <v>120</v>
      </c>
      <c r="AM108">
        <f t="shared" si="51"/>
        <v>150</v>
      </c>
      <c r="AQ108">
        <v>101</v>
      </c>
    </row>
    <row r="109" spans="1:43" ht="20.25" customHeight="1">
      <c r="A109" s="19"/>
      <c r="B109" s="19"/>
      <c r="C109" s="19"/>
      <c r="D109" s="19"/>
      <c r="E109" s="20"/>
      <c r="F109" s="19" t="s">
        <v>18</v>
      </c>
      <c r="G109" s="20" t="s">
        <v>13</v>
      </c>
      <c r="H109" s="20"/>
      <c r="I109" s="21"/>
      <c r="J109" s="19"/>
      <c r="K109" s="19"/>
      <c r="L109" s="6">
        <f t="shared" si="54"/>
        <v>0.1416666666666664</v>
      </c>
      <c r="M109" s="6"/>
      <c r="N109" s="6">
        <f t="shared" si="34"/>
        <v>-0.1416666666666664</v>
      </c>
      <c r="O109" s="6">
        <f t="shared" si="35"/>
        <v>-0.1416666666666664</v>
      </c>
      <c r="P109" s="24">
        <f t="shared" si="36"/>
        <v>0</v>
      </c>
      <c r="Q109" s="6">
        <f t="shared" si="37"/>
        <v>0.1416666666666664</v>
      </c>
      <c r="R109" s="6"/>
      <c r="S109" s="6">
        <f t="shared" si="38"/>
        <v>-0.1416666666666664</v>
      </c>
      <c r="T109" s="6">
        <f t="shared" si="39"/>
        <v>-0.1416666666666664</v>
      </c>
      <c r="U109" s="24">
        <f t="shared" si="40"/>
        <v>0</v>
      </c>
      <c r="V109" s="6">
        <f t="shared" si="41"/>
        <v>-0.1416666666666664</v>
      </c>
      <c r="W109" s="6">
        <f t="shared" si="42"/>
        <v>-0.1416666666666664</v>
      </c>
      <c r="X109" s="24">
        <f t="shared" si="55"/>
        <v>0</v>
      </c>
      <c r="Z109" s="3">
        <f t="shared" si="52"/>
        <v>0</v>
      </c>
      <c r="AA109">
        <f t="shared" si="44"/>
      </c>
      <c r="AB109" t="str">
        <f t="shared" si="45"/>
        <v>Løpsnavn </v>
      </c>
      <c r="AC109" t="str">
        <f t="shared" si="46"/>
        <v>. Plass med tiden  </v>
      </c>
      <c r="AD109" s="14">
        <f t="shared" si="47"/>
        <v>-0.1416666666666664</v>
      </c>
      <c r="AE109" t="str">
        <f t="shared" si="53"/>
        <v> - km C, Senior</v>
      </c>
      <c r="AF109" t="str">
        <f t="shared" si="48"/>
        <v>dato og år</v>
      </c>
      <c r="AG109" t="str">
        <f t="shared" si="49"/>
        <v>x</v>
      </c>
      <c r="AI109">
        <f t="shared" si="50"/>
        <v>120</v>
      </c>
      <c r="AM109">
        <f t="shared" si="51"/>
        <v>150</v>
      </c>
      <c r="AQ109">
        <v>102</v>
      </c>
    </row>
    <row r="110" spans="1:43" ht="20.25" customHeight="1">
      <c r="A110" s="19"/>
      <c r="B110" s="19"/>
      <c r="C110" s="19"/>
      <c r="D110" s="19"/>
      <c r="E110" s="20"/>
      <c r="F110" s="19" t="s">
        <v>18</v>
      </c>
      <c r="G110" s="20" t="s">
        <v>13</v>
      </c>
      <c r="H110" s="20"/>
      <c r="I110" s="21"/>
      <c r="J110" s="19"/>
      <c r="K110" s="19"/>
      <c r="L110" s="6">
        <f aca="true" t="shared" si="56" ref="L110:L150">SUM(L109+L$4)</f>
        <v>0.1430555555555553</v>
      </c>
      <c r="M110" s="6"/>
      <c r="N110" s="6">
        <f t="shared" si="34"/>
        <v>-0.1430555555555553</v>
      </c>
      <c r="O110" s="6">
        <f t="shared" si="35"/>
        <v>-0.1430555555555553</v>
      </c>
      <c r="P110" s="24">
        <f t="shared" si="36"/>
        <v>0</v>
      </c>
      <c r="Q110" s="6">
        <f t="shared" si="37"/>
        <v>0.1430555555555553</v>
      </c>
      <c r="R110" s="6"/>
      <c r="S110" s="6">
        <f t="shared" si="38"/>
        <v>-0.1430555555555553</v>
      </c>
      <c r="T110" s="6">
        <f t="shared" si="39"/>
        <v>-0.1430555555555553</v>
      </c>
      <c r="U110" s="24">
        <f t="shared" si="40"/>
        <v>0</v>
      </c>
      <c r="V110" s="6">
        <f t="shared" si="41"/>
        <v>-0.1430555555555553</v>
      </c>
      <c r="W110" s="6">
        <f t="shared" si="42"/>
        <v>-0.1430555555555553</v>
      </c>
      <c r="X110" s="24">
        <f t="shared" si="55"/>
        <v>0</v>
      </c>
      <c r="Z110" s="3">
        <f t="shared" si="52"/>
        <v>0</v>
      </c>
      <c r="AA110">
        <f t="shared" si="44"/>
      </c>
      <c r="AB110" t="str">
        <f t="shared" si="45"/>
        <v>Løpsnavn </v>
      </c>
      <c r="AC110" t="str">
        <f t="shared" si="46"/>
        <v>. Plass med tiden  </v>
      </c>
      <c r="AD110" s="14">
        <f t="shared" si="47"/>
        <v>-0.1430555555555553</v>
      </c>
      <c r="AE110" t="str">
        <f t="shared" si="53"/>
        <v> - km C, Senior</v>
      </c>
      <c r="AF110" t="str">
        <f t="shared" si="48"/>
        <v>dato og år</v>
      </c>
      <c r="AG110" t="str">
        <f t="shared" si="49"/>
        <v>x</v>
      </c>
      <c r="AI110">
        <f t="shared" si="50"/>
        <v>120</v>
      </c>
      <c r="AM110">
        <f t="shared" si="51"/>
        <v>150</v>
      </c>
      <c r="AQ110">
        <v>103</v>
      </c>
    </row>
    <row r="111" spans="1:43" ht="20.25" customHeight="1">
      <c r="A111" s="19"/>
      <c r="B111" s="19"/>
      <c r="C111" s="19"/>
      <c r="D111" s="19"/>
      <c r="E111" s="20"/>
      <c r="F111" s="19" t="s">
        <v>18</v>
      </c>
      <c r="G111" s="20" t="s">
        <v>13</v>
      </c>
      <c r="H111" s="20"/>
      <c r="I111" s="21"/>
      <c r="J111" s="19"/>
      <c r="K111" s="19"/>
      <c r="L111" s="6">
        <f t="shared" si="56"/>
        <v>0.14444444444444418</v>
      </c>
      <c r="M111" s="6"/>
      <c r="N111" s="6">
        <f t="shared" si="34"/>
        <v>-0.14444444444444418</v>
      </c>
      <c r="O111" s="6">
        <f t="shared" si="35"/>
        <v>-0.14444444444444418</v>
      </c>
      <c r="P111" s="24">
        <f t="shared" si="36"/>
        <v>0</v>
      </c>
      <c r="Q111" s="6">
        <f t="shared" si="37"/>
        <v>0.14444444444444418</v>
      </c>
      <c r="R111" s="6"/>
      <c r="S111" s="6">
        <f t="shared" si="38"/>
        <v>-0.14444444444444418</v>
      </c>
      <c r="T111" s="6">
        <f t="shared" si="39"/>
        <v>-0.14444444444444418</v>
      </c>
      <c r="U111" s="24">
        <f t="shared" si="40"/>
        <v>0</v>
      </c>
      <c r="V111" s="6">
        <f t="shared" si="41"/>
        <v>-0.14444444444444418</v>
      </c>
      <c r="W111" s="6">
        <f t="shared" si="42"/>
        <v>-0.14444444444444418</v>
      </c>
      <c r="X111" s="24">
        <f t="shared" si="55"/>
        <v>0</v>
      </c>
      <c r="Z111" s="3">
        <f t="shared" si="52"/>
        <v>0</v>
      </c>
      <c r="AA111">
        <f t="shared" si="44"/>
      </c>
      <c r="AB111" t="str">
        <f t="shared" si="45"/>
        <v>Løpsnavn </v>
      </c>
      <c r="AC111" t="str">
        <f t="shared" si="46"/>
        <v>. Plass med tiden  </v>
      </c>
      <c r="AD111" s="14">
        <f t="shared" si="47"/>
        <v>-0.14444444444444418</v>
      </c>
      <c r="AE111" t="str">
        <f t="shared" si="53"/>
        <v> - km C, Senior</v>
      </c>
      <c r="AF111" t="str">
        <f t="shared" si="48"/>
        <v>dato og år</v>
      </c>
      <c r="AG111" t="str">
        <f t="shared" si="49"/>
        <v>x</v>
      </c>
      <c r="AI111">
        <f t="shared" si="50"/>
        <v>120</v>
      </c>
      <c r="AM111">
        <f t="shared" si="51"/>
        <v>150</v>
      </c>
      <c r="AQ111">
        <v>104</v>
      </c>
    </row>
    <row r="112" spans="1:43" ht="20.25" customHeight="1">
      <c r="A112" s="19"/>
      <c r="B112" s="19"/>
      <c r="C112" s="19"/>
      <c r="D112" s="19"/>
      <c r="E112" s="20"/>
      <c r="F112" s="19" t="s">
        <v>18</v>
      </c>
      <c r="G112" s="20" t="s">
        <v>13</v>
      </c>
      <c r="H112" s="20"/>
      <c r="I112" s="21"/>
      <c r="J112" s="19"/>
      <c r="K112" s="19"/>
      <c r="L112" s="6">
        <f t="shared" si="56"/>
        <v>0.14583333333333307</v>
      </c>
      <c r="M112" s="6"/>
      <c r="N112" s="6">
        <f t="shared" si="34"/>
        <v>-0.14583333333333307</v>
      </c>
      <c r="O112" s="6">
        <f t="shared" si="35"/>
        <v>-0.14583333333333307</v>
      </c>
      <c r="P112" s="24">
        <f t="shared" si="36"/>
        <v>0</v>
      </c>
      <c r="Q112" s="6">
        <f t="shared" si="37"/>
        <v>0.14583333333333307</v>
      </c>
      <c r="R112" s="6"/>
      <c r="S112" s="6">
        <f t="shared" si="38"/>
        <v>-0.14583333333333307</v>
      </c>
      <c r="T112" s="6">
        <f t="shared" si="39"/>
        <v>-0.14583333333333307</v>
      </c>
      <c r="U112" s="24">
        <f t="shared" si="40"/>
        <v>0</v>
      </c>
      <c r="V112" s="6">
        <f t="shared" si="41"/>
        <v>-0.14583333333333307</v>
      </c>
      <c r="W112" s="6">
        <f t="shared" si="42"/>
        <v>-0.14583333333333307</v>
      </c>
      <c r="X112" s="24">
        <f t="shared" si="55"/>
        <v>0</v>
      </c>
      <c r="Z112" s="3">
        <f t="shared" si="52"/>
        <v>0</v>
      </c>
      <c r="AA112">
        <f t="shared" si="44"/>
      </c>
      <c r="AB112" t="str">
        <f t="shared" si="45"/>
        <v>Løpsnavn </v>
      </c>
      <c r="AC112" t="str">
        <f t="shared" si="46"/>
        <v>. Plass med tiden  </v>
      </c>
      <c r="AD112" s="14">
        <f t="shared" si="47"/>
        <v>-0.14583333333333307</v>
      </c>
      <c r="AE112" t="str">
        <f t="shared" si="53"/>
        <v> - km C, Senior</v>
      </c>
      <c r="AF112" t="str">
        <f t="shared" si="48"/>
        <v>dato og år</v>
      </c>
      <c r="AG112" t="str">
        <f t="shared" si="49"/>
        <v>x</v>
      </c>
      <c r="AI112">
        <f t="shared" si="50"/>
        <v>120</v>
      </c>
      <c r="AM112">
        <f t="shared" si="51"/>
        <v>150</v>
      </c>
      <c r="AQ112">
        <v>105</v>
      </c>
    </row>
    <row r="113" spans="1:43" ht="20.25" customHeight="1">
      <c r="A113" s="19"/>
      <c r="B113" s="19"/>
      <c r="C113" s="19"/>
      <c r="D113" s="19"/>
      <c r="E113" s="20"/>
      <c r="F113" s="19" t="s">
        <v>18</v>
      </c>
      <c r="G113" s="20" t="s">
        <v>13</v>
      </c>
      <c r="H113" s="20"/>
      <c r="I113" s="21"/>
      <c r="J113" s="19"/>
      <c r="K113" s="19"/>
      <c r="L113" s="6">
        <f t="shared" si="56"/>
        <v>0.14722222222222195</v>
      </c>
      <c r="M113" s="6"/>
      <c r="N113" s="6">
        <f t="shared" si="34"/>
        <v>-0.14722222222222195</v>
      </c>
      <c r="O113" s="6">
        <f t="shared" si="35"/>
        <v>-0.14722222222222195</v>
      </c>
      <c r="P113" s="24">
        <f t="shared" si="36"/>
        <v>0</v>
      </c>
      <c r="Q113" s="6">
        <f t="shared" si="37"/>
        <v>0.14722222222222195</v>
      </c>
      <c r="R113" s="6"/>
      <c r="S113" s="6">
        <f t="shared" si="38"/>
        <v>-0.14722222222222195</v>
      </c>
      <c r="T113" s="6">
        <f t="shared" si="39"/>
        <v>-0.14722222222222195</v>
      </c>
      <c r="U113" s="24">
        <f t="shared" si="40"/>
        <v>0</v>
      </c>
      <c r="V113" s="6">
        <f t="shared" si="41"/>
        <v>-0.14722222222222195</v>
      </c>
      <c r="W113" s="6">
        <f t="shared" si="42"/>
        <v>-0.14722222222222195</v>
      </c>
      <c r="X113" s="24">
        <f t="shared" si="55"/>
        <v>0</v>
      </c>
      <c r="Z113" s="3">
        <f t="shared" si="52"/>
        <v>0</v>
      </c>
      <c r="AA113">
        <f t="shared" si="44"/>
      </c>
      <c r="AB113" t="str">
        <f t="shared" si="45"/>
        <v>Løpsnavn </v>
      </c>
      <c r="AC113" t="str">
        <f t="shared" si="46"/>
        <v>. Plass med tiden  </v>
      </c>
      <c r="AD113" s="14">
        <f t="shared" si="47"/>
        <v>-0.14722222222222195</v>
      </c>
      <c r="AE113" t="str">
        <f t="shared" si="53"/>
        <v> - km C, Senior</v>
      </c>
      <c r="AF113" t="str">
        <f t="shared" si="48"/>
        <v>dato og år</v>
      </c>
      <c r="AG113" t="str">
        <f t="shared" si="49"/>
        <v>x</v>
      </c>
      <c r="AI113">
        <f t="shared" si="50"/>
        <v>120</v>
      </c>
      <c r="AM113">
        <f t="shared" si="51"/>
        <v>150</v>
      </c>
      <c r="AQ113">
        <v>106</v>
      </c>
    </row>
    <row r="114" spans="1:43" ht="20.25" customHeight="1">
      <c r="A114" s="19"/>
      <c r="B114" s="19"/>
      <c r="C114" s="19"/>
      <c r="D114" s="19"/>
      <c r="E114" s="20"/>
      <c r="F114" s="19" t="s">
        <v>18</v>
      </c>
      <c r="G114" s="20" t="s">
        <v>13</v>
      </c>
      <c r="H114" s="20"/>
      <c r="I114" s="21"/>
      <c r="J114" s="19"/>
      <c r="K114" s="19"/>
      <c r="L114" s="6">
        <f t="shared" si="56"/>
        <v>0.14861111111111083</v>
      </c>
      <c r="M114" s="6"/>
      <c r="N114" s="6">
        <f t="shared" si="34"/>
        <v>-0.14861111111111083</v>
      </c>
      <c r="O114" s="6">
        <f t="shared" si="35"/>
        <v>-0.14861111111111083</v>
      </c>
      <c r="P114" s="24">
        <f t="shared" si="36"/>
        <v>0</v>
      </c>
      <c r="Q114" s="6">
        <f t="shared" si="37"/>
        <v>0.14861111111111083</v>
      </c>
      <c r="R114" s="6"/>
      <c r="S114" s="6">
        <f t="shared" si="38"/>
        <v>-0.14861111111111083</v>
      </c>
      <c r="T114" s="6">
        <f t="shared" si="39"/>
        <v>-0.14861111111111083</v>
      </c>
      <c r="U114" s="24">
        <f t="shared" si="40"/>
        <v>0</v>
      </c>
      <c r="V114" s="6">
        <f t="shared" si="41"/>
        <v>-0.14861111111111083</v>
      </c>
      <c r="W114" s="6">
        <f t="shared" si="42"/>
        <v>-0.14861111111111083</v>
      </c>
      <c r="X114" s="24">
        <f t="shared" si="55"/>
        <v>0</v>
      </c>
      <c r="Z114" s="3">
        <f t="shared" si="52"/>
        <v>0</v>
      </c>
      <c r="AA114">
        <f t="shared" si="44"/>
      </c>
      <c r="AB114" t="str">
        <f t="shared" si="45"/>
        <v>Løpsnavn </v>
      </c>
      <c r="AC114" t="str">
        <f t="shared" si="46"/>
        <v>. Plass med tiden  </v>
      </c>
      <c r="AD114" s="14">
        <f t="shared" si="47"/>
        <v>-0.14861111111111083</v>
      </c>
      <c r="AE114" t="str">
        <f t="shared" si="53"/>
        <v> - km C, Senior</v>
      </c>
      <c r="AF114" t="str">
        <f t="shared" si="48"/>
        <v>dato og år</v>
      </c>
      <c r="AG114" t="str">
        <f t="shared" si="49"/>
        <v>x</v>
      </c>
      <c r="AI114">
        <f t="shared" si="50"/>
        <v>120</v>
      </c>
      <c r="AM114">
        <f t="shared" si="51"/>
        <v>150</v>
      </c>
      <c r="AQ114">
        <v>107</v>
      </c>
    </row>
    <row r="115" spans="1:43" ht="20.25" customHeight="1">
      <c r="A115" s="19"/>
      <c r="B115" s="19"/>
      <c r="C115" s="19"/>
      <c r="D115" s="19"/>
      <c r="E115" s="20"/>
      <c r="F115" s="19" t="s">
        <v>18</v>
      </c>
      <c r="G115" s="20" t="s">
        <v>13</v>
      </c>
      <c r="H115" s="20"/>
      <c r="I115" s="21"/>
      <c r="J115" s="19"/>
      <c r="K115" s="19"/>
      <c r="L115" s="6">
        <f t="shared" si="56"/>
        <v>0.14999999999999972</v>
      </c>
      <c r="M115" s="6"/>
      <c r="N115" s="6">
        <f t="shared" si="34"/>
        <v>-0.14999999999999972</v>
      </c>
      <c r="O115" s="6">
        <f t="shared" si="35"/>
        <v>-0.14999999999999972</v>
      </c>
      <c r="P115" s="24">
        <f t="shared" si="36"/>
        <v>0</v>
      </c>
      <c r="Q115" s="6">
        <f t="shared" si="37"/>
        <v>0.14999999999999972</v>
      </c>
      <c r="R115" s="6"/>
      <c r="S115" s="6">
        <f t="shared" si="38"/>
        <v>-0.14999999999999972</v>
      </c>
      <c r="T115" s="6">
        <f t="shared" si="39"/>
        <v>-0.14999999999999972</v>
      </c>
      <c r="U115" s="24">
        <f t="shared" si="40"/>
        <v>0</v>
      </c>
      <c r="V115" s="6">
        <f t="shared" si="41"/>
        <v>-0.14999999999999972</v>
      </c>
      <c r="W115" s="6">
        <f t="shared" si="42"/>
        <v>-0.14999999999999972</v>
      </c>
      <c r="X115" s="24">
        <f t="shared" si="55"/>
        <v>0</v>
      </c>
      <c r="Z115" s="3">
        <f t="shared" si="52"/>
        <v>0</v>
      </c>
      <c r="AA115">
        <f t="shared" si="44"/>
      </c>
      <c r="AB115" t="str">
        <f t="shared" si="45"/>
        <v>Løpsnavn </v>
      </c>
      <c r="AC115" t="str">
        <f t="shared" si="46"/>
        <v>. Plass med tiden  </v>
      </c>
      <c r="AD115" s="14">
        <f t="shared" si="47"/>
        <v>-0.14999999999999972</v>
      </c>
      <c r="AE115" t="str">
        <f t="shared" si="53"/>
        <v> - km C, Senior</v>
      </c>
      <c r="AF115" t="str">
        <f t="shared" si="48"/>
        <v>dato og år</v>
      </c>
      <c r="AG115" t="str">
        <f t="shared" si="49"/>
        <v>x</v>
      </c>
      <c r="AI115">
        <f t="shared" si="50"/>
        <v>120</v>
      </c>
      <c r="AM115">
        <f t="shared" si="51"/>
        <v>150</v>
      </c>
      <c r="AQ115">
        <v>108</v>
      </c>
    </row>
    <row r="116" spans="1:43" ht="20.25" customHeight="1">
      <c r="A116" s="19"/>
      <c r="B116" s="19"/>
      <c r="C116" s="19"/>
      <c r="D116" s="19"/>
      <c r="E116" s="20"/>
      <c r="F116" s="19" t="s">
        <v>18</v>
      </c>
      <c r="G116" s="20" t="s">
        <v>13</v>
      </c>
      <c r="H116" s="20"/>
      <c r="I116" s="21"/>
      <c r="J116" s="19"/>
      <c r="K116" s="19"/>
      <c r="L116" s="6">
        <f t="shared" si="56"/>
        <v>0.1513888888888886</v>
      </c>
      <c r="M116" s="6"/>
      <c r="N116" s="6">
        <f t="shared" si="34"/>
        <v>-0.1513888888888886</v>
      </c>
      <c r="O116" s="6">
        <f t="shared" si="35"/>
        <v>-0.1513888888888886</v>
      </c>
      <c r="P116" s="24">
        <f t="shared" si="36"/>
        <v>0</v>
      </c>
      <c r="Q116" s="6">
        <f t="shared" si="37"/>
        <v>0.1513888888888886</v>
      </c>
      <c r="R116" s="6"/>
      <c r="S116" s="6">
        <f t="shared" si="38"/>
        <v>-0.1513888888888886</v>
      </c>
      <c r="T116" s="6">
        <f t="shared" si="39"/>
        <v>-0.1513888888888886</v>
      </c>
      <c r="U116" s="24">
        <f t="shared" si="40"/>
        <v>0</v>
      </c>
      <c r="V116" s="6">
        <f t="shared" si="41"/>
        <v>-0.1513888888888886</v>
      </c>
      <c r="W116" s="6">
        <f t="shared" si="42"/>
        <v>-0.1513888888888886</v>
      </c>
      <c r="X116" s="24">
        <f t="shared" si="55"/>
        <v>0</v>
      </c>
      <c r="Z116" s="3">
        <f t="shared" si="52"/>
        <v>0</v>
      </c>
      <c r="AA116">
        <f t="shared" si="44"/>
      </c>
      <c r="AB116" t="str">
        <f t="shared" si="45"/>
        <v>Løpsnavn </v>
      </c>
      <c r="AC116" t="str">
        <f t="shared" si="46"/>
        <v>. Plass med tiden  </v>
      </c>
      <c r="AD116" s="14">
        <f t="shared" si="47"/>
        <v>-0.1513888888888886</v>
      </c>
      <c r="AE116" t="str">
        <f t="shared" si="53"/>
        <v> - km C, Senior</v>
      </c>
      <c r="AF116" t="str">
        <f t="shared" si="48"/>
        <v>dato og år</v>
      </c>
      <c r="AG116" t="str">
        <f t="shared" si="49"/>
        <v>x</v>
      </c>
      <c r="AI116">
        <f t="shared" si="50"/>
        <v>120</v>
      </c>
      <c r="AM116">
        <f t="shared" si="51"/>
        <v>150</v>
      </c>
      <c r="AQ116">
        <v>109</v>
      </c>
    </row>
    <row r="117" spans="1:43" ht="20.25" customHeight="1">
      <c r="A117" s="19"/>
      <c r="B117" s="19"/>
      <c r="C117" s="19"/>
      <c r="D117" s="19"/>
      <c r="E117" s="20"/>
      <c r="F117" s="19" t="s">
        <v>18</v>
      </c>
      <c r="G117" s="20" t="s">
        <v>13</v>
      </c>
      <c r="H117" s="20"/>
      <c r="I117" s="21"/>
      <c r="J117" s="19"/>
      <c r="K117" s="19"/>
      <c r="L117" s="6">
        <f t="shared" si="56"/>
        <v>0.15277777777777748</v>
      </c>
      <c r="M117" s="6"/>
      <c r="N117" s="6">
        <f t="shared" si="34"/>
        <v>-0.15277777777777748</v>
      </c>
      <c r="O117" s="6">
        <f t="shared" si="35"/>
        <v>-0.15277777777777748</v>
      </c>
      <c r="P117" s="24">
        <f t="shared" si="36"/>
        <v>0</v>
      </c>
      <c r="Q117" s="6">
        <f t="shared" si="37"/>
        <v>0.15277777777777748</v>
      </c>
      <c r="R117" s="6"/>
      <c r="S117" s="6">
        <f t="shared" si="38"/>
        <v>-0.15277777777777748</v>
      </c>
      <c r="T117" s="6">
        <f t="shared" si="39"/>
        <v>-0.15277777777777748</v>
      </c>
      <c r="U117" s="24">
        <f t="shared" si="40"/>
        <v>0</v>
      </c>
      <c r="V117" s="6">
        <f t="shared" si="41"/>
        <v>-0.15277777777777748</v>
      </c>
      <c r="W117" s="6">
        <f t="shared" si="42"/>
        <v>-0.15277777777777748</v>
      </c>
      <c r="X117" s="24">
        <f t="shared" si="55"/>
        <v>0</v>
      </c>
      <c r="Z117" s="3">
        <f t="shared" si="52"/>
        <v>0</v>
      </c>
      <c r="AA117">
        <f t="shared" si="44"/>
      </c>
      <c r="AB117" t="str">
        <f t="shared" si="45"/>
        <v>Løpsnavn </v>
      </c>
      <c r="AC117" t="str">
        <f t="shared" si="46"/>
        <v>. Plass med tiden  </v>
      </c>
      <c r="AD117" s="14">
        <f t="shared" si="47"/>
        <v>-0.15277777777777748</v>
      </c>
      <c r="AE117" t="str">
        <f t="shared" si="53"/>
        <v> - km C, Senior</v>
      </c>
      <c r="AF117" t="str">
        <f t="shared" si="48"/>
        <v>dato og år</v>
      </c>
      <c r="AG117" t="str">
        <f t="shared" si="49"/>
        <v>x</v>
      </c>
      <c r="AI117">
        <f t="shared" si="50"/>
        <v>120</v>
      </c>
      <c r="AM117">
        <f t="shared" si="51"/>
        <v>150</v>
      </c>
      <c r="AQ117">
        <v>110</v>
      </c>
    </row>
    <row r="118" spans="1:43" ht="20.25" customHeight="1">
      <c r="A118" s="19"/>
      <c r="B118" s="19"/>
      <c r="C118" s="19"/>
      <c r="D118" s="19"/>
      <c r="E118" s="20"/>
      <c r="F118" s="19" t="s">
        <v>18</v>
      </c>
      <c r="G118" s="20" t="s">
        <v>13</v>
      </c>
      <c r="H118" s="20"/>
      <c r="I118" s="21"/>
      <c r="J118" s="19"/>
      <c r="K118" s="19"/>
      <c r="L118" s="6">
        <f t="shared" si="56"/>
        <v>0.15416666666666637</v>
      </c>
      <c r="M118" s="6"/>
      <c r="N118" s="6">
        <f t="shared" si="34"/>
        <v>-0.15416666666666637</v>
      </c>
      <c r="O118" s="6">
        <f t="shared" si="35"/>
        <v>-0.15416666666666637</v>
      </c>
      <c r="P118" s="24">
        <f t="shared" si="36"/>
        <v>0</v>
      </c>
      <c r="Q118" s="6">
        <f t="shared" si="37"/>
        <v>0.15416666666666637</v>
      </c>
      <c r="R118" s="6"/>
      <c r="S118" s="6">
        <f t="shared" si="38"/>
        <v>-0.15416666666666637</v>
      </c>
      <c r="T118" s="6">
        <f t="shared" si="39"/>
        <v>-0.15416666666666637</v>
      </c>
      <c r="U118" s="24">
        <f t="shared" si="40"/>
        <v>0</v>
      </c>
      <c r="V118" s="6">
        <f t="shared" si="41"/>
        <v>-0.15416666666666637</v>
      </c>
      <c r="W118" s="6">
        <f t="shared" si="42"/>
        <v>-0.15416666666666637</v>
      </c>
      <c r="X118" s="24">
        <f t="shared" si="55"/>
        <v>0</v>
      </c>
      <c r="Z118" s="3">
        <f t="shared" si="52"/>
        <v>0</v>
      </c>
      <c r="AA118">
        <f t="shared" si="44"/>
      </c>
      <c r="AB118" t="str">
        <f t="shared" si="45"/>
        <v>Løpsnavn </v>
      </c>
      <c r="AC118" t="str">
        <f t="shared" si="46"/>
        <v>. Plass med tiden  </v>
      </c>
      <c r="AD118" s="14">
        <f t="shared" si="47"/>
        <v>-0.15416666666666637</v>
      </c>
      <c r="AE118" t="str">
        <f t="shared" si="53"/>
        <v> - km C, Senior</v>
      </c>
      <c r="AF118" t="str">
        <f t="shared" si="48"/>
        <v>dato og år</v>
      </c>
      <c r="AG118" t="str">
        <f t="shared" si="49"/>
        <v>x</v>
      </c>
      <c r="AI118">
        <f t="shared" si="50"/>
        <v>120</v>
      </c>
      <c r="AM118">
        <f t="shared" si="51"/>
        <v>150</v>
      </c>
      <c r="AQ118">
        <v>111</v>
      </c>
    </row>
    <row r="119" spans="1:43" ht="20.25" customHeight="1">
      <c r="A119" s="19"/>
      <c r="B119" s="19"/>
      <c r="C119" s="19"/>
      <c r="D119" s="19"/>
      <c r="E119" s="20"/>
      <c r="F119" s="19" t="s">
        <v>18</v>
      </c>
      <c r="G119" s="20" t="s">
        <v>13</v>
      </c>
      <c r="H119" s="20"/>
      <c r="I119" s="21"/>
      <c r="J119" s="19"/>
      <c r="K119" s="19"/>
      <c r="L119" s="6">
        <f t="shared" si="56"/>
        <v>0.15555555555555525</v>
      </c>
      <c r="M119" s="6"/>
      <c r="N119" s="6">
        <f t="shared" si="34"/>
        <v>-0.15555555555555525</v>
      </c>
      <c r="O119" s="6">
        <f t="shared" si="35"/>
        <v>-0.15555555555555525</v>
      </c>
      <c r="P119" s="24">
        <f t="shared" si="36"/>
        <v>0</v>
      </c>
      <c r="Q119" s="6">
        <f t="shared" si="37"/>
        <v>0.15555555555555525</v>
      </c>
      <c r="R119" s="6"/>
      <c r="S119" s="6">
        <f t="shared" si="38"/>
        <v>-0.15555555555555525</v>
      </c>
      <c r="T119" s="6">
        <f t="shared" si="39"/>
        <v>-0.15555555555555525</v>
      </c>
      <c r="U119" s="24">
        <f t="shared" si="40"/>
        <v>0</v>
      </c>
      <c r="V119" s="6">
        <f t="shared" si="41"/>
        <v>-0.15555555555555525</v>
      </c>
      <c r="W119" s="6">
        <f t="shared" si="42"/>
        <v>-0.15555555555555525</v>
      </c>
      <c r="X119" s="24">
        <f t="shared" si="55"/>
        <v>0</v>
      </c>
      <c r="Z119" s="3">
        <f t="shared" si="52"/>
        <v>0</v>
      </c>
      <c r="AA119">
        <f t="shared" si="44"/>
      </c>
      <c r="AB119" t="str">
        <f t="shared" si="45"/>
        <v>Løpsnavn </v>
      </c>
      <c r="AC119" t="str">
        <f t="shared" si="46"/>
        <v>. Plass med tiden  </v>
      </c>
      <c r="AD119" s="14">
        <f t="shared" si="47"/>
        <v>-0.15555555555555525</v>
      </c>
      <c r="AE119" t="str">
        <f t="shared" si="53"/>
        <v> - km C, Senior</v>
      </c>
      <c r="AF119" t="str">
        <f t="shared" si="48"/>
        <v>dato og år</v>
      </c>
      <c r="AG119" t="str">
        <f t="shared" si="49"/>
        <v>x</v>
      </c>
      <c r="AI119">
        <f t="shared" si="50"/>
        <v>120</v>
      </c>
      <c r="AM119">
        <f t="shared" si="51"/>
        <v>150</v>
      </c>
      <c r="AQ119">
        <v>112</v>
      </c>
    </row>
    <row r="120" spans="1:43" ht="20.25" customHeight="1">
      <c r="A120" s="19"/>
      <c r="B120" s="19"/>
      <c r="C120" s="19"/>
      <c r="D120" s="19"/>
      <c r="E120" s="20"/>
      <c r="F120" s="19" t="s">
        <v>18</v>
      </c>
      <c r="G120" s="20" t="s">
        <v>13</v>
      </c>
      <c r="H120" s="20"/>
      <c r="I120" s="21"/>
      <c r="J120" s="19"/>
      <c r="K120" s="19"/>
      <c r="L120" s="6">
        <f t="shared" si="56"/>
        <v>0.15694444444444414</v>
      </c>
      <c r="M120" s="6"/>
      <c r="N120" s="6">
        <f t="shared" si="34"/>
        <v>-0.15694444444444414</v>
      </c>
      <c r="O120" s="6">
        <f t="shared" si="35"/>
        <v>-0.15694444444444414</v>
      </c>
      <c r="P120" s="24">
        <f t="shared" si="36"/>
        <v>0</v>
      </c>
      <c r="Q120" s="6">
        <f t="shared" si="37"/>
        <v>0.15694444444444414</v>
      </c>
      <c r="R120" s="6"/>
      <c r="S120" s="6">
        <f t="shared" si="38"/>
        <v>-0.15694444444444414</v>
      </c>
      <c r="T120" s="6">
        <f t="shared" si="39"/>
        <v>-0.15694444444444414</v>
      </c>
      <c r="U120" s="24">
        <f t="shared" si="40"/>
        <v>0</v>
      </c>
      <c r="V120" s="6">
        <f t="shared" si="41"/>
        <v>-0.15694444444444414</v>
      </c>
      <c r="W120" s="6">
        <f t="shared" si="42"/>
        <v>-0.15694444444444414</v>
      </c>
      <c r="X120" s="24">
        <f t="shared" si="55"/>
        <v>0</v>
      </c>
      <c r="Z120" s="3">
        <f t="shared" si="52"/>
        <v>0</v>
      </c>
      <c r="AA120">
        <f t="shared" si="44"/>
      </c>
      <c r="AB120" t="str">
        <f t="shared" si="45"/>
        <v>Løpsnavn </v>
      </c>
      <c r="AC120" t="str">
        <f t="shared" si="46"/>
        <v>. Plass med tiden  </v>
      </c>
      <c r="AD120" s="14">
        <f t="shared" si="47"/>
        <v>-0.15694444444444414</v>
      </c>
      <c r="AE120" t="str">
        <f t="shared" si="53"/>
        <v> - km C, Senior</v>
      </c>
      <c r="AF120" t="str">
        <f t="shared" si="48"/>
        <v>dato og år</v>
      </c>
      <c r="AG120" t="str">
        <f t="shared" si="49"/>
        <v>x</v>
      </c>
      <c r="AI120">
        <f t="shared" si="50"/>
        <v>120</v>
      </c>
      <c r="AM120">
        <f t="shared" si="51"/>
        <v>150</v>
      </c>
      <c r="AQ120">
        <v>113</v>
      </c>
    </row>
    <row r="121" spans="1:43" ht="20.25" customHeight="1">
      <c r="A121" s="19"/>
      <c r="B121" s="19"/>
      <c r="C121" s="19"/>
      <c r="D121" s="19"/>
      <c r="E121" s="20"/>
      <c r="F121" s="19" t="s">
        <v>18</v>
      </c>
      <c r="G121" s="20" t="s">
        <v>13</v>
      </c>
      <c r="H121" s="20"/>
      <c r="I121" s="21"/>
      <c r="J121" s="19"/>
      <c r="K121" s="19"/>
      <c r="L121" s="6">
        <f t="shared" si="56"/>
        <v>0.15833333333333302</v>
      </c>
      <c r="M121" s="6"/>
      <c r="N121" s="6">
        <f t="shared" si="34"/>
        <v>-0.15833333333333302</v>
      </c>
      <c r="O121" s="6">
        <f t="shared" si="35"/>
        <v>-0.15833333333333302</v>
      </c>
      <c r="P121" s="24">
        <f t="shared" si="36"/>
        <v>0</v>
      </c>
      <c r="Q121" s="6">
        <f t="shared" si="37"/>
        <v>0.15833333333333302</v>
      </c>
      <c r="R121" s="6"/>
      <c r="S121" s="6">
        <f t="shared" si="38"/>
        <v>-0.15833333333333302</v>
      </c>
      <c r="T121" s="6">
        <f t="shared" si="39"/>
        <v>-0.15833333333333302</v>
      </c>
      <c r="U121" s="24">
        <f t="shared" si="40"/>
        <v>0</v>
      </c>
      <c r="V121" s="6">
        <f t="shared" si="41"/>
        <v>-0.15833333333333302</v>
      </c>
      <c r="W121" s="6">
        <f t="shared" si="42"/>
        <v>-0.15833333333333302</v>
      </c>
      <c r="X121" s="24">
        <f t="shared" si="55"/>
        <v>0</v>
      </c>
      <c r="Z121" s="3">
        <f t="shared" si="52"/>
        <v>0</v>
      </c>
      <c r="AA121">
        <f t="shared" si="44"/>
      </c>
      <c r="AB121" t="str">
        <f t="shared" si="45"/>
        <v>Løpsnavn </v>
      </c>
      <c r="AC121" t="str">
        <f t="shared" si="46"/>
        <v>. Plass med tiden  </v>
      </c>
      <c r="AD121" s="14">
        <f t="shared" si="47"/>
        <v>-0.15833333333333302</v>
      </c>
      <c r="AE121" t="str">
        <f t="shared" si="53"/>
        <v> - km C, Senior</v>
      </c>
      <c r="AF121" t="str">
        <f t="shared" si="48"/>
        <v>dato og år</v>
      </c>
      <c r="AG121" t="str">
        <f t="shared" si="49"/>
        <v>x</v>
      </c>
      <c r="AI121">
        <f t="shared" si="50"/>
        <v>120</v>
      </c>
      <c r="AM121">
        <f t="shared" si="51"/>
        <v>150</v>
      </c>
      <c r="AQ121">
        <v>114</v>
      </c>
    </row>
    <row r="122" spans="1:43" ht="20.25" customHeight="1">
      <c r="A122" s="19"/>
      <c r="B122" s="19"/>
      <c r="C122" s="19"/>
      <c r="D122" s="19"/>
      <c r="E122" s="20"/>
      <c r="F122" s="19" t="s">
        <v>18</v>
      </c>
      <c r="G122" s="20" t="s">
        <v>13</v>
      </c>
      <c r="H122" s="20"/>
      <c r="I122" s="21"/>
      <c r="J122" s="19"/>
      <c r="K122" s="19"/>
      <c r="L122" s="6">
        <f t="shared" si="56"/>
        <v>0.1597222222222219</v>
      </c>
      <c r="M122" s="6"/>
      <c r="N122" s="6">
        <f t="shared" si="34"/>
        <v>-0.1597222222222219</v>
      </c>
      <c r="O122" s="6">
        <f t="shared" si="35"/>
        <v>-0.1597222222222219</v>
      </c>
      <c r="P122" s="24">
        <f t="shared" si="36"/>
        <v>0</v>
      </c>
      <c r="Q122" s="6">
        <f t="shared" si="37"/>
        <v>0.1597222222222219</v>
      </c>
      <c r="R122" s="6"/>
      <c r="S122" s="6">
        <f t="shared" si="38"/>
        <v>-0.1597222222222219</v>
      </c>
      <c r="T122" s="6">
        <f t="shared" si="39"/>
        <v>-0.1597222222222219</v>
      </c>
      <c r="U122" s="24">
        <f t="shared" si="40"/>
        <v>0</v>
      </c>
      <c r="V122" s="6">
        <f t="shared" si="41"/>
        <v>-0.1597222222222219</v>
      </c>
      <c r="W122" s="6">
        <f t="shared" si="42"/>
        <v>-0.1597222222222219</v>
      </c>
      <c r="X122" s="24">
        <f t="shared" si="55"/>
        <v>0</v>
      </c>
      <c r="Z122" s="3">
        <f t="shared" si="52"/>
        <v>0</v>
      </c>
      <c r="AA122">
        <f t="shared" si="44"/>
      </c>
      <c r="AB122" t="str">
        <f t="shared" si="45"/>
        <v>Løpsnavn </v>
      </c>
      <c r="AC122" t="str">
        <f t="shared" si="46"/>
        <v>. Plass med tiden  </v>
      </c>
      <c r="AD122" s="14">
        <f t="shared" si="47"/>
        <v>-0.1597222222222219</v>
      </c>
      <c r="AE122" t="str">
        <f t="shared" si="53"/>
        <v> - km C, Senior</v>
      </c>
      <c r="AF122" t="str">
        <f t="shared" si="48"/>
        <v>dato og år</v>
      </c>
      <c r="AG122" t="str">
        <f t="shared" si="49"/>
        <v>x</v>
      </c>
      <c r="AI122">
        <f t="shared" si="50"/>
        <v>120</v>
      </c>
      <c r="AM122">
        <f t="shared" si="51"/>
        <v>150</v>
      </c>
      <c r="AQ122">
        <v>115</v>
      </c>
    </row>
    <row r="123" spans="1:43" ht="20.25" customHeight="1">
      <c r="A123" s="19"/>
      <c r="B123" s="19"/>
      <c r="C123" s="19"/>
      <c r="D123" s="19"/>
      <c r="E123" s="20"/>
      <c r="F123" s="19" t="s">
        <v>18</v>
      </c>
      <c r="G123" s="20" t="s">
        <v>13</v>
      </c>
      <c r="H123" s="20"/>
      <c r="I123" s="21"/>
      <c r="J123" s="19"/>
      <c r="K123" s="19"/>
      <c r="L123" s="6">
        <f t="shared" si="56"/>
        <v>0.1611111111111108</v>
      </c>
      <c r="M123" s="6"/>
      <c r="N123" s="6">
        <f t="shared" si="34"/>
        <v>-0.1611111111111108</v>
      </c>
      <c r="O123" s="6">
        <f t="shared" si="35"/>
        <v>-0.1611111111111108</v>
      </c>
      <c r="P123" s="24">
        <f t="shared" si="36"/>
        <v>0</v>
      </c>
      <c r="Q123" s="6">
        <f t="shared" si="37"/>
        <v>0.1611111111111108</v>
      </c>
      <c r="R123" s="6"/>
      <c r="S123" s="6">
        <f t="shared" si="38"/>
        <v>-0.1611111111111108</v>
      </c>
      <c r="T123" s="6">
        <f t="shared" si="39"/>
        <v>-0.1611111111111108</v>
      </c>
      <c r="U123" s="24">
        <f t="shared" si="40"/>
        <v>0</v>
      </c>
      <c r="V123" s="6">
        <f t="shared" si="41"/>
        <v>-0.1611111111111108</v>
      </c>
      <c r="W123" s="6">
        <f t="shared" si="42"/>
        <v>-0.1611111111111108</v>
      </c>
      <c r="X123" s="24">
        <f t="shared" si="55"/>
        <v>0</v>
      </c>
      <c r="Z123" s="3">
        <f t="shared" si="52"/>
        <v>0</v>
      </c>
      <c r="AA123">
        <f t="shared" si="44"/>
      </c>
      <c r="AB123" t="str">
        <f t="shared" si="45"/>
        <v>Løpsnavn </v>
      </c>
      <c r="AC123" t="str">
        <f t="shared" si="46"/>
        <v>. Plass med tiden  </v>
      </c>
      <c r="AD123" s="14">
        <f t="shared" si="47"/>
        <v>-0.1611111111111108</v>
      </c>
      <c r="AE123" t="str">
        <f t="shared" si="53"/>
        <v> - km C, Senior</v>
      </c>
      <c r="AF123" t="str">
        <f t="shared" si="48"/>
        <v>dato og år</v>
      </c>
      <c r="AG123" t="str">
        <f t="shared" si="49"/>
        <v>x</v>
      </c>
      <c r="AI123">
        <f t="shared" si="50"/>
        <v>120</v>
      </c>
      <c r="AM123">
        <f t="shared" si="51"/>
        <v>150</v>
      </c>
      <c r="AQ123">
        <v>116</v>
      </c>
    </row>
    <row r="124" spans="1:43" ht="20.25" customHeight="1">
      <c r="A124" s="19"/>
      <c r="B124" s="19"/>
      <c r="C124" s="19"/>
      <c r="D124" s="19"/>
      <c r="E124" s="20"/>
      <c r="F124" s="19" t="s">
        <v>18</v>
      </c>
      <c r="G124" s="20" t="s">
        <v>13</v>
      </c>
      <c r="H124" s="20"/>
      <c r="I124" s="21"/>
      <c r="J124" s="19"/>
      <c r="K124" s="19"/>
      <c r="L124" s="6">
        <f t="shared" si="56"/>
        <v>0.16249999999999967</v>
      </c>
      <c r="M124" s="6"/>
      <c r="N124" s="6">
        <f t="shared" si="34"/>
        <v>-0.16249999999999967</v>
      </c>
      <c r="O124" s="6">
        <f t="shared" si="35"/>
        <v>-0.16249999999999967</v>
      </c>
      <c r="P124" s="24">
        <f t="shared" si="36"/>
        <v>0</v>
      </c>
      <c r="Q124" s="6">
        <f t="shared" si="37"/>
        <v>0.16249999999999967</v>
      </c>
      <c r="R124" s="6"/>
      <c r="S124" s="6">
        <f t="shared" si="38"/>
        <v>-0.16249999999999967</v>
      </c>
      <c r="T124" s="6">
        <f t="shared" si="39"/>
        <v>-0.16249999999999967</v>
      </c>
      <c r="U124" s="24">
        <f t="shared" si="40"/>
        <v>0</v>
      </c>
      <c r="V124" s="6">
        <f t="shared" si="41"/>
        <v>-0.16249999999999967</v>
      </c>
      <c r="W124" s="6">
        <f t="shared" si="42"/>
        <v>-0.16249999999999967</v>
      </c>
      <c r="X124" s="24">
        <f t="shared" si="55"/>
        <v>0</v>
      </c>
      <c r="Z124" s="3">
        <f t="shared" si="52"/>
        <v>0</v>
      </c>
      <c r="AA124">
        <f t="shared" si="44"/>
      </c>
      <c r="AB124" t="str">
        <f t="shared" si="45"/>
        <v>Løpsnavn </v>
      </c>
      <c r="AC124" t="str">
        <f t="shared" si="46"/>
        <v>. Plass med tiden  </v>
      </c>
      <c r="AD124" s="14">
        <f t="shared" si="47"/>
        <v>-0.16249999999999967</v>
      </c>
      <c r="AE124" t="str">
        <f t="shared" si="53"/>
        <v> - km C, Senior</v>
      </c>
      <c r="AF124" t="str">
        <f t="shared" si="48"/>
        <v>dato og år</v>
      </c>
      <c r="AG124" t="str">
        <f t="shared" si="49"/>
        <v>x</v>
      </c>
      <c r="AI124">
        <f t="shared" si="50"/>
        <v>120</v>
      </c>
      <c r="AM124">
        <f t="shared" si="51"/>
        <v>150</v>
      </c>
      <c r="AQ124">
        <v>117</v>
      </c>
    </row>
    <row r="125" spans="1:43" ht="20.25" customHeight="1">
      <c r="A125" s="19"/>
      <c r="B125" s="19"/>
      <c r="C125" s="19"/>
      <c r="D125" s="19"/>
      <c r="E125" s="20"/>
      <c r="F125" s="19" t="s">
        <v>18</v>
      </c>
      <c r="G125" s="20" t="s">
        <v>13</v>
      </c>
      <c r="H125" s="20"/>
      <c r="I125" s="21"/>
      <c r="J125" s="19"/>
      <c r="K125" s="19"/>
      <c r="L125" s="6">
        <f t="shared" si="56"/>
        <v>0.16388888888888856</v>
      </c>
      <c r="M125" s="6"/>
      <c r="N125" s="6">
        <f t="shared" si="34"/>
        <v>-0.16388888888888856</v>
      </c>
      <c r="O125" s="6">
        <f t="shared" si="35"/>
        <v>-0.16388888888888856</v>
      </c>
      <c r="P125" s="24">
        <f t="shared" si="36"/>
        <v>0</v>
      </c>
      <c r="Q125" s="6">
        <f t="shared" si="37"/>
        <v>0.16388888888888856</v>
      </c>
      <c r="R125" s="6"/>
      <c r="S125" s="6">
        <f t="shared" si="38"/>
        <v>-0.16388888888888856</v>
      </c>
      <c r="T125" s="6">
        <f t="shared" si="39"/>
        <v>-0.16388888888888856</v>
      </c>
      <c r="U125" s="24">
        <f t="shared" si="40"/>
        <v>0</v>
      </c>
      <c r="V125" s="6">
        <f t="shared" si="41"/>
        <v>-0.16388888888888856</v>
      </c>
      <c r="W125" s="6">
        <f t="shared" si="42"/>
        <v>-0.16388888888888856</v>
      </c>
      <c r="X125" s="24">
        <f t="shared" si="55"/>
        <v>0</v>
      </c>
      <c r="Z125" s="3">
        <f t="shared" si="52"/>
        <v>0</v>
      </c>
      <c r="AA125">
        <f t="shared" si="44"/>
      </c>
      <c r="AB125" t="str">
        <f t="shared" si="45"/>
        <v>Løpsnavn </v>
      </c>
      <c r="AC125" t="str">
        <f t="shared" si="46"/>
        <v>. Plass med tiden  </v>
      </c>
      <c r="AD125" s="14">
        <f t="shared" si="47"/>
        <v>-0.16388888888888856</v>
      </c>
      <c r="AE125" t="str">
        <f t="shared" si="53"/>
        <v> - km C, Senior</v>
      </c>
      <c r="AF125" t="str">
        <f t="shared" si="48"/>
        <v>dato og år</v>
      </c>
      <c r="AG125" t="str">
        <f t="shared" si="49"/>
        <v>x</v>
      </c>
      <c r="AI125">
        <f t="shared" si="50"/>
        <v>120</v>
      </c>
      <c r="AM125">
        <f t="shared" si="51"/>
        <v>150</v>
      </c>
      <c r="AQ125">
        <v>118</v>
      </c>
    </row>
    <row r="126" spans="1:43" ht="20.25" customHeight="1">
      <c r="A126" s="19"/>
      <c r="B126" s="19"/>
      <c r="C126" s="19"/>
      <c r="D126" s="19"/>
      <c r="E126" s="20"/>
      <c r="F126" s="19" t="s">
        <v>18</v>
      </c>
      <c r="G126" s="20" t="s">
        <v>13</v>
      </c>
      <c r="H126" s="20"/>
      <c r="I126" s="21"/>
      <c r="J126" s="19"/>
      <c r="K126" s="19"/>
      <c r="L126" s="6">
        <f t="shared" si="56"/>
        <v>0.16527777777777744</v>
      </c>
      <c r="M126" s="6"/>
      <c r="N126" s="6">
        <f t="shared" si="34"/>
        <v>-0.16527777777777744</v>
      </c>
      <c r="O126" s="6">
        <f t="shared" si="35"/>
        <v>-0.16527777777777744</v>
      </c>
      <c r="P126" s="24">
        <f t="shared" si="36"/>
        <v>0</v>
      </c>
      <c r="Q126" s="6">
        <f t="shared" si="37"/>
        <v>0.16527777777777744</v>
      </c>
      <c r="R126" s="6"/>
      <c r="S126" s="6">
        <f t="shared" si="38"/>
        <v>-0.16527777777777744</v>
      </c>
      <c r="T126" s="6">
        <f t="shared" si="39"/>
        <v>-0.16527777777777744</v>
      </c>
      <c r="U126" s="24">
        <f t="shared" si="40"/>
        <v>0</v>
      </c>
      <c r="V126" s="6">
        <f t="shared" si="41"/>
        <v>-0.16527777777777744</v>
      </c>
      <c r="W126" s="6">
        <f t="shared" si="42"/>
        <v>-0.16527777777777744</v>
      </c>
      <c r="X126" s="24">
        <f t="shared" si="55"/>
        <v>0</v>
      </c>
      <c r="Z126" s="3">
        <f t="shared" si="52"/>
        <v>0</v>
      </c>
      <c r="AA126">
        <f t="shared" si="44"/>
      </c>
      <c r="AB126" t="str">
        <f t="shared" si="45"/>
        <v>Løpsnavn </v>
      </c>
      <c r="AC126" t="str">
        <f t="shared" si="46"/>
        <v>. Plass med tiden  </v>
      </c>
      <c r="AD126" s="14">
        <f t="shared" si="47"/>
        <v>-0.16527777777777744</v>
      </c>
      <c r="AE126" t="str">
        <f t="shared" si="53"/>
        <v> - km C, Senior</v>
      </c>
      <c r="AF126" t="str">
        <f t="shared" si="48"/>
        <v>dato og år</v>
      </c>
      <c r="AG126" t="str">
        <f t="shared" si="49"/>
        <v>x</v>
      </c>
      <c r="AI126">
        <f t="shared" si="50"/>
        <v>120</v>
      </c>
      <c r="AM126">
        <f t="shared" si="51"/>
        <v>150</v>
      </c>
      <c r="AQ126">
        <v>119</v>
      </c>
    </row>
    <row r="127" spans="1:43" ht="20.25" customHeight="1">
      <c r="A127" s="19"/>
      <c r="B127" s="19"/>
      <c r="C127" s="19"/>
      <c r="D127" s="19"/>
      <c r="E127" s="20"/>
      <c r="F127" s="19" t="s">
        <v>18</v>
      </c>
      <c r="G127" s="20" t="s">
        <v>13</v>
      </c>
      <c r="H127" s="20"/>
      <c r="I127" s="21"/>
      <c r="J127" s="19"/>
      <c r="K127" s="19"/>
      <c r="L127" s="6">
        <f t="shared" si="56"/>
        <v>0.16666666666666632</v>
      </c>
      <c r="M127" s="6"/>
      <c r="N127" s="6">
        <f t="shared" si="34"/>
        <v>-0.16666666666666632</v>
      </c>
      <c r="O127" s="6">
        <f t="shared" si="35"/>
        <v>-0.16666666666666632</v>
      </c>
      <c r="P127" s="24">
        <f t="shared" si="36"/>
        <v>0</v>
      </c>
      <c r="Q127" s="6">
        <f t="shared" si="37"/>
        <v>0.16666666666666632</v>
      </c>
      <c r="R127" s="6"/>
      <c r="S127" s="6">
        <f t="shared" si="38"/>
        <v>-0.16666666666666632</v>
      </c>
      <c r="T127" s="6">
        <f t="shared" si="39"/>
        <v>-0.16666666666666632</v>
      </c>
      <c r="U127" s="24">
        <f t="shared" si="40"/>
        <v>0</v>
      </c>
      <c r="V127" s="6">
        <f t="shared" si="41"/>
        <v>-0.16666666666666632</v>
      </c>
      <c r="W127" s="6">
        <f t="shared" si="42"/>
        <v>-0.16666666666666632</v>
      </c>
      <c r="X127" s="24">
        <f t="shared" si="55"/>
        <v>0</v>
      </c>
      <c r="Z127" s="3">
        <f t="shared" si="52"/>
        <v>0</v>
      </c>
      <c r="AA127">
        <f t="shared" si="44"/>
      </c>
      <c r="AB127" t="str">
        <f t="shared" si="45"/>
        <v>Løpsnavn </v>
      </c>
      <c r="AC127" t="str">
        <f t="shared" si="46"/>
        <v>. Plass med tiden  </v>
      </c>
      <c r="AD127" s="14">
        <f t="shared" si="47"/>
        <v>-0.16666666666666632</v>
      </c>
      <c r="AE127" t="str">
        <f t="shared" si="53"/>
        <v> - km C, Senior</v>
      </c>
      <c r="AF127" t="str">
        <f t="shared" si="48"/>
        <v>dato og år</v>
      </c>
      <c r="AG127" t="str">
        <f t="shared" si="49"/>
        <v>x</v>
      </c>
      <c r="AI127">
        <f t="shared" si="50"/>
        <v>120</v>
      </c>
      <c r="AM127">
        <f t="shared" si="51"/>
        <v>150</v>
      </c>
      <c r="AQ127">
        <v>120</v>
      </c>
    </row>
    <row r="128" spans="1:43" ht="20.25" customHeight="1">
      <c r="A128" s="19"/>
      <c r="B128" s="19"/>
      <c r="C128" s="19"/>
      <c r="D128" s="19"/>
      <c r="E128" s="20"/>
      <c r="F128" s="19" t="s">
        <v>18</v>
      </c>
      <c r="G128" s="20" t="s">
        <v>13</v>
      </c>
      <c r="H128" s="20"/>
      <c r="I128" s="21"/>
      <c r="J128" s="19"/>
      <c r="K128" s="19"/>
      <c r="L128" s="6">
        <f t="shared" si="56"/>
        <v>0.1680555555555552</v>
      </c>
      <c r="M128" s="6"/>
      <c r="N128" s="6">
        <f t="shared" si="34"/>
        <v>-0.1680555555555552</v>
      </c>
      <c r="O128" s="6">
        <f t="shared" si="35"/>
        <v>-0.1680555555555552</v>
      </c>
      <c r="P128" s="24">
        <f t="shared" si="36"/>
        <v>0</v>
      </c>
      <c r="Q128" s="6">
        <f t="shared" si="37"/>
        <v>0.1680555555555552</v>
      </c>
      <c r="R128" s="6"/>
      <c r="S128" s="6">
        <f t="shared" si="38"/>
        <v>-0.1680555555555552</v>
      </c>
      <c r="T128" s="6">
        <f t="shared" si="39"/>
        <v>-0.1680555555555552</v>
      </c>
      <c r="U128" s="24">
        <f t="shared" si="40"/>
        <v>0</v>
      </c>
      <c r="V128" s="6">
        <f t="shared" si="41"/>
        <v>-0.1680555555555552</v>
      </c>
      <c r="W128" s="6">
        <f t="shared" si="42"/>
        <v>-0.1680555555555552</v>
      </c>
      <c r="X128" s="24">
        <f t="shared" si="55"/>
        <v>0</v>
      </c>
      <c r="Z128" s="3">
        <f t="shared" si="52"/>
        <v>0</v>
      </c>
      <c r="AA128">
        <f t="shared" si="44"/>
      </c>
      <c r="AB128" t="str">
        <f t="shared" si="45"/>
        <v>Løpsnavn </v>
      </c>
      <c r="AC128" t="str">
        <f t="shared" si="46"/>
        <v>. Plass med tiden  </v>
      </c>
      <c r="AD128" s="14">
        <f t="shared" si="47"/>
        <v>-0.1680555555555552</v>
      </c>
      <c r="AE128" t="str">
        <f t="shared" si="53"/>
        <v> - km C, Senior</v>
      </c>
      <c r="AF128" t="str">
        <f t="shared" si="48"/>
        <v>dato og år</v>
      </c>
      <c r="AG128" t="str">
        <f t="shared" si="49"/>
        <v>x</v>
      </c>
      <c r="AI128">
        <f t="shared" si="50"/>
        <v>120</v>
      </c>
      <c r="AM128">
        <f t="shared" si="51"/>
        <v>150</v>
      </c>
      <c r="AQ128">
        <v>121</v>
      </c>
    </row>
    <row r="129" spans="1:43" ht="20.25" customHeight="1">
      <c r="A129" s="19"/>
      <c r="B129" s="19"/>
      <c r="C129" s="19"/>
      <c r="D129" s="19"/>
      <c r="E129" s="20"/>
      <c r="F129" s="19" t="s">
        <v>18</v>
      </c>
      <c r="G129" s="20" t="s">
        <v>13</v>
      </c>
      <c r="H129" s="20"/>
      <c r="I129" s="21"/>
      <c r="J129" s="19"/>
      <c r="K129" s="19"/>
      <c r="L129" s="6">
        <f t="shared" si="56"/>
        <v>0.1694444444444441</v>
      </c>
      <c r="M129" s="6"/>
      <c r="N129" s="6">
        <f t="shared" si="34"/>
        <v>-0.1694444444444441</v>
      </c>
      <c r="O129" s="6">
        <f t="shared" si="35"/>
        <v>-0.1694444444444441</v>
      </c>
      <c r="P129" s="24">
        <f t="shared" si="36"/>
        <v>0</v>
      </c>
      <c r="Q129" s="6">
        <f t="shared" si="37"/>
        <v>0.1694444444444441</v>
      </c>
      <c r="R129" s="6"/>
      <c r="S129" s="6">
        <f t="shared" si="38"/>
        <v>-0.1694444444444441</v>
      </c>
      <c r="T129" s="6">
        <f t="shared" si="39"/>
        <v>-0.1694444444444441</v>
      </c>
      <c r="U129" s="24">
        <f t="shared" si="40"/>
        <v>0</v>
      </c>
      <c r="V129" s="6">
        <f t="shared" si="41"/>
        <v>-0.1694444444444441</v>
      </c>
      <c r="W129" s="6">
        <f t="shared" si="42"/>
        <v>-0.1694444444444441</v>
      </c>
      <c r="X129" s="24">
        <f t="shared" si="55"/>
        <v>0</v>
      </c>
      <c r="Z129" s="3">
        <f t="shared" si="52"/>
        <v>0</v>
      </c>
      <c r="AA129">
        <f t="shared" si="44"/>
      </c>
      <c r="AB129" t="str">
        <f t="shared" si="45"/>
        <v>Løpsnavn </v>
      </c>
      <c r="AC129" t="str">
        <f t="shared" si="46"/>
        <v>. Plass med tiden  </v>
      </c>
      <c r="AD129" s="14">
        <f t="shared" si="47"/>
        <v>-0.1694444444444441</v>
      </c>
      <c r="AE129" t="str">
        <f t="shared" si="53"/>
        <v> - km C, Senior</v>
      </c>
      <c r="AF129" t="str">
        <f t="shared" si="48"/>
        <v>dato og år</v>
      </c>
      <c r="AG129" t="str">
        <f t="shared" si="49"/>
        <v>x</v>
      </c>
      <c r="AI129">
        <f t="shared" si="50"/>
        <v>120</v>
      </c>
      <c r="AM129">
        <f t="shared" si="51"/>
        <v>150</v>
      </c>
      <c r="AQ129">
        <v>122</v>
      </c>
    </row>
    <row r="130" spans="1:43" ht="20.25" customHeight="1">
      <c r="A130" s="19"/>
      <c r="B130" s="19"/>
      <c r="C130" s="19"/>
      <c r="D130" s="19"/>
      <c r="E130" s="20"/>
      <c r="F130" s="19" t="s">
        <v>18</v>
      </c>
      <c r="G130" s="20" t="s">
        <v>13</v>
      </c>
      <c r="H130" s="20"/>
      <c r="I130" s="21"/>
      <c r="J130" s="19"/>
      <c r="K130" s="19"/>
      <c r="L130" s="6">
        <f t="shared" si="56"/>
        <v>0.17083333333333298</v>
      </c>
      <c r="M130" s="6"/>
      <c r="N130" s="6">
        <f t="shared" si="34"/>
        <v>-0.17083333333333298</v>
      </c>
      <c r="O130" s="6">
        <f t="shared" si="35"/>
        <v>-0.17083333333333298</v>
      </c>
      <c r="P130" s="24">
        <f t="shared" si="36"/>
        <v>0</v>
      </c>
      <c r="Q130" s="6">
        <f t="shared" si="37"/>
        <v>0.17083333333333298</v>
      </c>
      <c r="R130" s="6"/>
      <c r="S130" s="6">
        <f t="shared" si="38"/>
        <v>-0.17083333333333298</v>
      </c>
      <c r="T130" s="6">
        <f t="shared" si="39"/>
        <v>-0.17083333333333298</v>
      </c>
      <c r="U130" s="24">
        <f t="shared" si="40"/>
        <v>0</v>
      </c>
      <c r="V130" s="6">
        <f t="shared" si="41"/>
        <v>-0.17083333333333298</v>
      </c>
      <c r="W130" s="6">
        <f t="shared" si="42"/>
        <v>-0.17083333333333298</v>
      </c>
      <c r="X130" s="24">
        <f t="shared" si="55"/>
        <v>0</v>
      </c>
      <c r="Z130" s="3">
        <f t="shared" si="52"/>
        <v>0</v>
      </c>
      <c r="AA130">
        <f t="shared" si="44"/>
      </c>
      <c r="AB130" t="str">
        <f t="shared" si="45"/>
        <v>Løpsnavn </v>
      </c>
      <c r="AC130" t="str">
        <f t="shared" si="46"/>
        <v>. Plass med tiden  </v>
      </c>
      <c r="AD130" s="14">
        <f t="shared" si="47"/>
        <v>-0.17083333333333298</v>
      </c>
      <c r="AE130" t="str">
        <f t="shared" si="53"/>
        <v> - km C, Senior</v>
      </c>
      <c r="AF130" t="str">
        <f t="shared" si="48"/>
        <v>dato og år</v>
      </c>
      <c r="AG130" t="str">
        <f t="shared" si="49"/>
        <v>x</v>
      </c>
      <c r="AI130">
        <f t="shared" si="50"/>
        <v>120</v>
      </c>
      <c r="AM130">
        <f t="shared" si="51"/>
        <v>150</v>
      </c>
      <c r="AQ130">
        <v>123</v>
      </c>
    </row>
    <row r="131" spans="1:43" ht="20.25" customHeight="1">
      <c r="A131" s="19"/>
      <c r="B131" s="19"/>
      <c r="C131" s="19"/>
      <c r="D131" s="19"/>
      <c r="E131" s="20"/>
      <c r="F131" s="19" t="s">
        <v>18</v>
      </c>
      <c r="G131" s="20" t="s">
        <v>13</v>
      </c>
      <c r="H131" s="20"/>
      <c r="I131" s="21"/>
      <c r="J131" s="19"/>
      <c r="K131" s="19"/>
      <c r="L131" s="6">
        <f t="shared" si="56"/>
        <v>0.17222222222222186</v>
      </c>
      <c r="M131" s="6"/>
      <c r="N131" s="6">
        <f t="shared" si="34"/>
        <v>-0.17222222222222186</v>
      </c>
      <c r="O131" s="6">
        <f t="shared" si="35"/>
        <v>-0.17222222222222186</v>
      </c>
      <c r="P131" s="24">
        <f t="shared" si="36"/>
        <v>0</v>
      </c>
      <c r="Q131" s="6">
        <f t="shared" si="37"/>
        <v>0.17222222222222186</v>
      </c>
      <c r="R131" s="6"/>
      <c r="S131" s="6">
        <f t="shared" si="38"/>
        <v>-0.17222222222222186</v>
      </c>
      <c r="T131" s="6">
        <f t="shared" si="39"/>
        <v>-0.17222222222222186</v>
      </c>
      <c r="U131" s="24">
        <f t="shared" si="40"/>
        <v>0</v>
      </c>
      <c r="V131" s="6">
        <f t="shared" si="41"/>
        <v>-0.17222222222222186</v>
      </c>
      <c r="W131" s="6">
        <f t="shared" si="42"/>
        <v>-0.17222222222222186</v>
      </c>
      <c r="X131" s="24">
        <f t="shared" si="55"/>
        <v>0</v>
      </c>
      <c r="Z131" s="3">
        <f t="shared" si="52"/>
        <v>0</v>
      </c>
      <c r="AA131">
        <f t="shared" si="44"/>
      </c>
      <c r="AB131" t="str">
        <f t="shared" si="45"/>
        <v>Løpsnavn </v>
      </c>
      <c r="AC131" t="str">
        <f t="shared" si="46"/>
        <v>. Plass med tiden  </v>
      </c>
      <c r="AD131" s="14">
        <f t="shared" si="47"/>
        <v>-0.17222222222222186</v>
      </c>
      <c r="AE131" t="str">
        <f t="shared" si="53"/>
        <v> - km C, Senior</v>
      </c>
      <c r="AF131" t="str">
        <f t="shared" si="48"/>
        <v>dato og år</v>
      </c>
      <c r="AG131" t="str">
        <f t="shared" si="49"/>
        <v>x</v>
      </c>
      <c r="AI131">
        <f t="shared" si="50"/>
        <v>120</v>
      </c>
      <c r="AM131">
        <f t="shared" si="51"/>
        <v>150</v>
      </c>
      <c r="AQ131">
        <v>124</v>
      </c>
    </row>
    <row r="132" spans="1:43" ht="20.25" customHeight="1">
      <c r="A132" s="19"/>
      <c r="B132" s="19"/>
      <c r="C132" s="19"/>
      <c r="D132" s="19"/>
      <c r="E132" s="20"/>
      <c r="F132" s="19" t="s">
        <v>18</v>
      </c>
      <c r="G132" s="20" t="s">
        <v>13</v>
      </c>
      <c r="H132" s="20"/>
      <c r="I132" s="21"/>
      <c r="J132" s="19"/>
      <c r="K132" s="19"/>
      <c r="L132" s="6">
        <f t="shared" si="56"/>
        <v>0.17361111111111074</v>
      </c>
      <c r="M132" s="6"/>
      <c r="N132" s="6">
        <f t="shared" si="34"/>
        <v>-0.17361111111111074</v>
      </c>
      <c r="O132" s="6">
        <f t="shared" si="35"/>
        <v>-0.17361111111111074</v>
      </c>
      <c r="P132" s="24">
        <f t="shared" si="36"/>
        <v>0</v>
      </c>
      <c r="Q132" s="6">
        <f t="shared" si="37"/>
        <v>0.17361111111111074</v>
      </c>
      <c r="R132" s="6"/>
      <c r="S132" s="6">
        <f t="shared" si="38"/>
        <v>-0.17361111111111074</v>
      </c>
      <c r="T132" s="6">
        <f t="shared" si="39"/>
        <v>-0.17361111111111074</v>
      </c>
      <c r="U132" s="24">
        <f t="shared" si="40"/>
        <v>0</v>
      </c>
      <c r="V132" s="6">
        <f t="shared" si="41"/>
        <v>-0.17361111111111074</v>
      </c>
      <c r="W132" s="6">
        <f t="shared" si="42"/>
        <v>-0.17361111111111074</v>
      </c>
      <c r="X132" s="24">
        <f t="shared" si="55"/>
        <v>0</v>
      </c>
      <c r="Z132" s="3">
        <f t="shared" si="52"/>
        <v>0</v>
      </c>
      <c r="AA132">
        <f t="shared" si="44"/>
      </c>
      <c r="AB132" t="str">
        <f t="shared" si="45"/>
        <v>Løpsnavn </v>
      </c>
      <c r="AC132" t="str">
        <f t="shared" si="46"/>
        <v>. Plass med tiden  </v>
      </c>
      <c r="AD132" s="14">
        <f t="shared" si="47"/>
        <v>-0.17361111111111074</v>
      </c>
      <c r="AE132" t="str">
        <f t="shared" si="53"/>
        <v> - km C, Senior</v>
      </c>
      <c r="AF132" t="str">
        <f t="shared" si="48"/>
        <v>dato og år</v>
      </c>
      <c r="AG132" t="str">
        <f t="shared" si="49"/>
        <v>x</v>
      </c>
      <c r="AI132">
        <f t="shared" si="50"/>
        <v>120</v>
      </c>
      <c r="AM132">
        <f t="shared" si="51"/>
        <v>150</v>
      </c>
      <c r="AQ132">
        <v>125</v>
      </c>
    </row>
    <row r="133" spans="1:43" ht="20.25" customHeight="1">
      <c r="A133" s="19"/>
      <c r="B133" s="19"/>
      <c r="C133" s="19"/>
      <c r="D133" s="19"/>
      <c r="E133" s="20"/>
      <c r="F133" s="19" t="s">
        <v>18</v>
      </c>
      <c r="G133" s="20" t="s">
        <v>13</v>
      </c>
      <c r="H133" s="20"/>
      <c r="I133" s="21"/>
      <c r="J133" s="19"/>
      <c r="K133" s="19"/>
      <c r="L133" s="6">
        <f t="shared" si="56"/>
        <v>0.17499999999999963</v>
      </c>
      <c r="M133" s="6"/>
      <c r="N133" s="6">
        <f t="shared" si="34"/>
        <v>-0.17499999999999963</v>
      </c>
      <c r="O133" s="6">
        <f t="shared" si="35"/>
        <v>-0.17499999999999963</v>
      </c>
      <c r="P133" s="24">
        <f t="shared" si="36"/>
        <v>0</v>
      </c>
      <c r="Q133" s="6">
        <f t="shared" si="37"/>
        <v>0.17499999999999963</v>
      </c>
      <c r="R133" s="6"/>
      <c r="S133" s="6">
        <f t="shared" si="38"/>
        <v>-0.17499999999999963</v>
      </c>
      <c r="T133" s="6">
        <f t="shared" si="39"/>
        <v>-0.17499999999999963</v>
      </c>
      <c r="U133" s="24">
        <f t="shared" si="40"/>
        <v>0</v>
      </c>
      <c r="V133" s="6">
        <f t="shared" si="41"/>
        <v>-0.17499999999999963</v>
      </c>
      <c r="W133" s="6">
        <f t="shared" si="42"/>
        <v>-0.17499999999999963</v>
      </c>
      <c r="X133" s="24">
        <f t="shared" si="55"/>
        <v>0</v>
      </c>
      <c r="Z133" s="3">
        <f t="shared" si="52"/>
        <v>0</v>
      </c>
      <c r="AA133">
        <f t="shared" si="44"/>
      </c>
      <c r="AB133" t="str">
        <f t="shared" si="45"/>
        <v>Løpsnavn </v>
      </c>
      <c r="AC133" t="str">
        <f t="shared" si="46"/>
        <v>. Plass med tiden  </v>
      </c>
      <c r="AD133" s="14">
        <f t="shared" si="47"/>
        <v>-0.17499999999999963</v>
      </c>
      <c r="AE133" t="str">
        <f t="shared" si="53"/>
        <v> - km C, Senior</v>
      </c>
      <c r="AF133" t="str">
        <f t="shared" si="48"/>
        <v>dato og år</v>
      </c>
      <c r="AG133" t="str">
        <f t="shared" si="49"/>
        <v>x</v>
      </c>
      <c r="AI133">
        <f t="shared" si="50"/>
        <v>120</v>
      </c>
      <c r="AM133">
        <f t="shared" si="51"/>
        <v>150</v>
      </c>
      <c r="AQ133">
        <v>126</v>
      </c>
    </row>
    <row r="134" spans="1:43" ht="20.25" customHeight="1">
      <c r="A134" s="19"/>
      <c r="B134" s="19"/>
      <c r="C134" s="19"/>
      <c r="D134" s="19"/>
      <c r="E134" s="20"/>
      <c r="F134" s="19" t="s">
        <v>18</v>
      </c>
      <c r="G134" s="20" t="s">
        <v>13</v>
      </c>
      <c r="H134" s="20"/>
      <c r="I134" s="21"/>
      <c r="J134" s="19"/>
      <c r="K134" s="19"/>
      <c r="L134" s="6">
        <f t="shared" si="56"/>
        <v>0.1763888888888885</v>
      </c>
      <c r="M134" s="6"/>
      <c r="N134" s="6">
        <f t="shared" si="34"/>
        <v>-0.1763888888888885</v>
      </c>
      <c r="O134" s="6">
        <f t="shared" si="35"/>
        <v>-0.1763888888888885</v>
      </c>
      <c r="P134" s="24">
        <f t="shared" si="36"/>
        <v>0</v>
      </c>
      <c r="Q134" s="6">
        <f t="shared" si="37"/>
        <v>0.1763888888888885</v>
      </c>
      <c r="R134" s="6"/>
      <c r="S134" s="6">
        <f t="shared" si="38"/>
        <v>-0.1763888888888885</v>
      </c>
      <c r="T134" s="6">
        <f t="shared" si="39"/>
        <v>-0.1763888888888885</v>
      </c>
      <c r="U134" s="24">
        <f t="shared" si="40"/>
        <v>0</v>
      </c>
      <c r="V134" s="6">
        <f t="shared" si="41"/>
        <v>-0.1763888888888885</v>
      </c>
      <c r="W134" s="6">
        <f t="shared" si="42"/>
        <v>-0.1763888888888885</v>
      </c>
      <c r="X134" s="24">
        <f t="shared" si="55"/>
        <v>0</v>
      </c>
      <c r="Z134" s="3">
        <f t="shared" si="52"/>
        <v>0</v>
      </c>
      <c r="AA134">
        <f t="shared" si="44"/>
      </c>
      <c r="AB134" t="str">
        <f t="shared" si="45"/>
        <v>Løpsnavn </v>
      </c>
      <c r="AC134" t="str">
        <f t="shared" si="46"/>
        <v>. Plass med tiden  </v>
      </c>
      <c r="AD134" s="14">
        <f t="shared" si="47"/>
        <v>-0.1763888888888885</v>
      </c>
      <c r="AE134" t="str">
        <f t="shared" si="53"/>
        <v> - km C, Senior</v>
      </c>
      <c r="AF134" t="str">
        <f t="shared" si="48"/>
        <v>dato og år</v>
      </c>
      <c r="AG134" t="str">
        <f t="shared" si="49"/>
        <v>x</v>
      </c>
      <c r="AI134">
        <f t="shared" si="50"/>
        <v>120</v>
      </c>
      <c r="AM134">
        <f t="shared" si="51"/>
        <v>150</v>
      </c>
      <c r="AQ134">
        <v>127</v>
      </c>
    </row>
    <row r="135" spans="1:43" ht="20.25" customHeight="1">
      <c r="A135" s="19"/>
      <c r="B135" s="19"/>
      <c r="C135" s="19"/>
      <c r="D135" s="19"/>
      <c r="E135" s="20"/>
      <c r="F135" s="19" t="s">
        <v>18</v>
      </c>
      <c r="G135" s="20" t="s">
        <v>13</v>
      </c>
      <c r="H135" s="20"/>
      <c r="I135" s="21"/>
      <c r="J135" s="19"/>
      <c r="K135" s="19"/>
      <c r="L135" s="6">
        <f t="shared" si="56"/>
        <v>0.1777777777777774</v>
      </c>
      <c r="M135" s="6"/>
      <c r="N135" s="6">
        <f t="shared" si="34"/>
        <v>-0.1777777777777774</v>
      </c>
      <c r="O135" s="6">
        <f t="shared" si="35"/>
        <v>-0.1777777777777774</v>
      </c>
      <c r="P135" s="24">
        <f t="shared" si="36"/>
        <v>0</v>
      </c>
      <c r="Q135" s="6">
        <f t="shared" si="37"/>
        <v>0.1777777777777774</v>
      </c>
      <c r="R135" s="6"/>
      <c r="S135" s="6">
        <f t="shared" si="38"/>
        <v>-0.1777777777777774</v>
      </c>
      <c r="T135" s="6">
        <f t="shared" si="39"/>
        <v>-0.1777777777777774</v>
      </c>
      <c r="U135" s="24">
        <f t="shared" si="40"/>
        <v>0</v>
      </c>
      <c r="V135" s="6">
        <f t="shared" si="41"/>
        <v>-0.1777777777777774</v>
      </c>
      <c r="W135" s="6">
        <f t="shared" si="42"/>
        <v>-0.1777777777777774</v>
      </c>
      <c r="X135" s="24">
        <f t="shared" si="55"/>
        <v>0</v>
      </c>
      <c r="Z135" s="3">
        <f t="shared" si="52"/>
        <v>0</v>
      </c>
      <c r="AA135">
        <f t="shared" si="44"/>
      </c>
      <c r="AB135" t="str">
        <f t="shared" si="45"/>
        <v>Løpsnavn </v>
      </c>
      <c r="AC135" t="str">
        <f t="shared" si="46"/>
        <v>. Plass med tiden  </v>
      </c>
      <c r="AD135" s="14">
        <f t="shared" si="47"/>
        <v>-0.1777777777777774</v>
      </c>
      <c r="AE135" t="str">
        <f t="shared" si="53"/>
        <v> - km C, Senior</v>
      </c>
      <c r="AF135" t="str">
        <f t="shared" si="48"/>
        <v>dato og år</v>
      </c>
      <c r="AG135" t="str">
        <f t="shared" si="49"/>
        <v>x</v>
      </c>
      <c r="AI135">
        <f t="shared" si="50"/>
        <v>120</v>
      </c>
      <c r="AM135">
        <f t="shared" si="51"/>
        <v>150</v>
      </c>
      <c r="AQ135">
        <v>128</v>
      </c>
    </row>
    <row r="136" spans="1:43" ht="20.25" customHeight="1">
      <c r="A136" s="19"/>
      <c r="B136" s="19"/>
      <c r="C136" s="19"/>
      <c r="D136" s="19"/>
      <c r="E136" s="20"/>
      <c r="F136" s="19" t="s">
        <v>18</v>
      </c>
      <c r="G136" s="20" t="s">
        <v>13</v>
      </c>
      <c r="H136" s="20"/>
      <c r="I136" s="21"/>
      <c r="J136" s="19"/>
      <c r="K136" s="19"/>
      <c r="L136" s="6">
        <f t="shared" si="56"/>
        <v>0.17916666666666628</v>
      </c>
      <c r="M136" s="6"/>
      <c r="N136" s="6">
        <f aca="true" t="shared" si="57" ref="N136:N150">SUM(M136-L136)</f>
        <v>-0.17916666666666628</v>
      </c>
      <c r="O136" s="6">
        <f aca="true" t="shared" si="58" ref="O136:O150">IF($A136=1,0,N136-N135+O135)</f>
        <v>-0.17916666666666628</v>
      </c>
      <c r="P136" s="24">
        <f aca="true" t="shared" si="59" ref="P136:P150">SUM(C136/(N136*24))</f>
        <v>0</v>
      </c>
      <c r="Q136" s="6">
        <f aca="true" t="shared" si="60" ref="Q136:Q150">SUM(Q135+Q$4)</f>
        <v>0.17916666666666628</v>
      </c>
      <c r="R136" s="6"/>
      <c r="S136" s="6">
        <f aca="true" t="shared" si="61" ref="S136:S150">SUM(R136-Q136)</f>
        <v>-0.17916666666666628</v>
      </c>
      <c r="T136" s="6">
        <f aca="true" t="shared" si="62" ref="T136:T150">IF($A136=1,0,S136-S135+T135)</f>
        <v>-0.17916666666666628</v>
      </c>
      <c r="U136" s="24">
        <f aca="true" t="shared" si="63" ref="U136:U150">SUM(C136/(S136*24))</f>
        <v>0</v>
      </c>
      <c r="V136" s="6">
        <f aca="true" t="shared" si="64" ref="V136:V150">IF(R136=R$5,N136,N136+S136)</f>
        <v>-0.17916666666666628</v>
      </c>
      <c r="W136" s="6">
        <f aca="true" t="shared" si="65" ref="W136:W150">IF($A136=1,0,V136-V135+W135)</f>
        <v>-0.17916666666666628</v>
      </c>
      <c r="X136" s="24">
        <f aca="true" t="shared" si="66" ref="X136:X150">IF(N136=R$5,U136,((C136*2)/(V136*24)))</f>
        <v>0</v>
      </c>
      <c r="Z136" s="3">
        <f t="shared" si="52"/>
        <v>0</v>
      </c>
      <c r="AA136">
        <f aca="true" t="shared" si="67" ref="AA136:AA150">T($H136)</f>
      </c>
      <c r="AB136" t="str">
        <f aca="true" t="shared" si="68" ref="AB136:AB150">T(B$1)</f>
        <v>Løpsnavn </v>
      </c>
      <c r="AC136" t="str">
        <f aca="true" t="shared" si="69" ref="AC136:AC150">CONCATENATE(A136,". Plass med tiden  ")</f>
        <v>. Plass med tiden  </v>
      </c>
      <c r="AD136" s="14">
        <f aca="true" t="shared" si="70" ref="AD136:AD150">SUM(V136)</f>
        <v>-0.17916666666666628</v>
      </c>
      <c r="AE136" t="str">
        <f t="shared" si="53"/>
        <v> - km C, Senior</v>
      </c>
      <c r="AF136" t="str">
        <f aca="true" t="shared" si="71" ref="AF136:AF150">T($B$2)</f>
        <v>dato og år</v>
      </c>
      <c r="AG136" t="str">
        <f aca="true" t="shared" si="72" ref="AG136:AG150">IF(B136&gt;0,"a","x")</f>
        <v>x</v>
      </c>
      <c r="AI136">
        <f aca="true" t="shared" si="73" ref="AI136:AI150">IF(B136&lt;1,120,B136)</f>
        <v>120</v>
      </c>
      <c r="AM136">
        <f aca="true" t="shared" si="74" ref="AM136:AM150">IF(I136=I$5,150,F136)</f>
        <v>150</v>
      </c>
      <c r="AQ136">
        <v>129</v>
      </c>
    </row>
    <row r="137" spans="1:43" ht="20.25" customHeight="1">
      <c r="A137" s="19"/>
      <c r="B137" s="19"/>
      <c r="C137" s="19"/>
      <c r="D137" s="19"/>
      <c r="E137" s="20"/>
      <c r="F137" s="19" t="s">
        <v>18</v>
      </c>
      <c r="G137" s="20" t="s">
        <v>13</v>
      </c>
      <c r="H137" s="20"/>
      <c r="I137" s="21"/>
      <c r="J137" s="19"/>
      <c r="K137" s="19"/>
      <c r="L137" s="6">
        <f t="shared" si="56"/>
        <v>0.18055555555555516</v>
      </c>
      <c r="M137" s="6"/>
      <c r="N137" s="6">
        <f t="shared" si="57"/>
        <v>-0.18055555555555516</v>
      </c>
      <c r="O137" s="6">
        <f t="shared" si="58"/>
        <v>-0.18055555555555516</v>
      </c>
      <c r="P137" s="24">
        <f t="shared" si="59"/>
        <v>0</v>
      </c>
      <c r="Q137" s="6">
        <f t="shared" si="60"/>
        <v>0.18055555555555516</v>
      </c>
      <c r="R137" s="6"/>
      <c r="S137" s="6">
        <f t="shared" si="61"/>
        <v>-0.18055555555555516</v>
      </c>
      <c r="T137" s="6">
        <f t="shared" si="62"/>
        <v>-0.18055555555555516</v>
      </c>
      <c r="U137" s="24">
        <f t="shared" si="63"/>
        <v>0</v>
      </c>
      <c r="V137" s="6">
        <f t="shared" si="64"/>
        <v>-0.18055555555555516</v>
      </c>
      <c r="W137" s="6">
        <f t="shared" si="65"/>
        <v>-0.18055555555555516</v>
      </c>
      <c r="X137" s="24">
        <f t="shared" si="66"/>
        <v>0</v>
      </c>
      <c r="Z137" s="3">
        <f aca="true" t="shared" si="75" ref="Z137:Z150">SUM(D137)</f>
        <v>0</v>
      </c>
      <c r="AA137">
        <f t="shared" si="67"/>
      </c>
      <c r="AB137" t="str">
        <f t="shared" si="68"/>
        <v>Løpsnavn </v>
      </c>
      <c r="AC137" t="str">
        <f t="shared" si="69"/>
        <v>. Plass med tiden  </v>
      </c>
      <c r="AD137" s="14">
        <f t="shared" si="70"/>
        <v>-0.18055555555555516</v>
      </c>
      <c r="AE137" t="str">
        <f t="shared" si="53"/>
        <v> - km C, Senior</v>
      </c>
      <c r="AF137" t="str">
        <f t="shared" si="71"/>
        <v>dato og år</v>
      </c>
      <c r="AG137" t="str">
        <f t="shared" si="72"/>
        <v>x</v>
      </c>
      <c r="AI137">
        <f t="shared" si="73"/>
        <v>120</v>
      </c>
      <c r="AM137">
        <f t="shared" si="74"/>
        <v>150</v>
      </c>
      <c r="AQ137">
        <v>130</v>
      </c>
    </row>
    <row r="138" spans="1:43" ht="20.25" customHeight="1">
      <c r="A138" s="19"/>
      <c r="B138" s="19"/>
      <c r="C138" s="19"/>
      <c r="D138" s="19"/>
      <c r="E138" s="20"/>
      <c r="F138" s="19" t="s">
        <v>18</v>
      </c>
      <c r="G138" s="20" t="s">
        <v>13</v>
      </c>
      <c r="H138" s="20"/>
      <c r="I138" s="21"/>
      <c r="J138" s="19"/>
      <c r="K138" s="19"/>
      <c r="L138" s="6">
        <f t="shared" si="56"/>
        <v>0.18194444444444405</v>
      </c>
      <c r="M138" s="6"/>
      <c r="N138" s="6">
        <f t="shared" si="57"/>
        <v>-0.18194444444444405</v>
      </c>
      <c r="O138" s="6">
        <f t="shared" si="58"/>
        <v>-0.18194444444444405</v>
      </c>
      <c r="P138" s="24">
        <f t="shared" si="59"/>
        <v>0</v>
      </c>
      <c r="Q138" s="6">
        <f t="shared" si="60"/>
        <v>0.18194444444444405</v>
      </c>
      <c r="R138" s="6"/>
      <c r="S138" s="6">
        <f t="shared" si="61"/>
        <v>-0.18194444444444405</v>
      </c>
      <c r="T138" s="6">
        <f t="shared" si="62"/>
        <v>-0.18194444444444405</v>
      </c>
      <c r="U138" s="24">
        <f t="shared" si="63"/>
        <v>0</v>
      </c>
      <c r="V138" s="6">
        <f t="shared" si="64"/>
        <v>-0.18194444444444405</v>
      </c>
      <c r="W138" s="6">
        <f t="shared" si="65"/>
        <v>-0.18194444444444405</v>
      </c>
      <c r="X138" s="24">
        <f t="shared" si="66"/>
        <v>0</v>
      </c>
      <c r="Z138" s="3">
        <f t="shared" si="75"/>
        <v>0</v>
      </c>
      <c r="AA138">
        <f t="shared" si="67"/>
      </c>
      <c r="AB138" t="str">
        <f t="shared" si="68"/>
        <v>Løpsnavn </v>
      </c>
      <c r="AC138" t="str">
        <f t="shared" si="69"/>
        <v>. Plass med tiden  </v>
      </c>
      <c r="AD138" s="14">
        <f t="shared" si="70"/>
        <v>-0.18194444444444405</v>
      </c>
      <c r="AE138" t="str">
        <f t="shared" si="53"/>
        <v> - km C, Senior</v>
      </c>
      <c r="AF138" t="str">
        <f t="shared" si="71"/>
        <v>dato og år</v>
      </c>
      <c r="AG138" t="str">
        <f t="shared" si="72"/>
        <v>x</v>
      </c>
      <c r="AI138">
        <f t="shared" si="73"/>
        <v>120</v>
      </c>
      <c r="AM138">
        <f t="shared" si="74"/>
        <v>150</v>
      </c>
      <c r="AQ138">
        <v>131</v>
      </c>
    </row>
    <row r="139" spans="1:43" ht="20.25" customHeight="1">
      <c r="A139" s="19"/>
      <c r="B139" s="19"/>
      <c r="C139" s="19"/>
      <c r="D139" s="19"/>
      <c r="E139" s="20"/>
      <c r="F139" s="19" t="s">
        <v>18</v>
      </c>
      <c r="G139" s="20" t="s">
        <v>13</v>
      </c>
      <c r="H139" s="20"/>
      <c r="I139" s="21"/>
      <c r="J139" s="19"/>
      <c r="K139" s="19"/>
      <c r="L139" s="6">
        <f t="shared" si="56"/>
        <v>0.18333333333333293</v>
      </c>
      <c r="M139" s="6"/>
      <c r="N139" s="6">
        <f t="shared" si="57"/>
        <v>-0.18333333333333293</v>
      </c>
      <c r="O139" s="6">
        <f t="shared" si="58"/>
        <v>-0.18333333333333293</v>
      </c>
      <c r="P139" s="24">
        <f t="shared" si="59"/>
        <v>0</v>
      </c>
      <c r="Q139" s="6">
        <f t="shared" si="60"/>
        <v>0.18333333333333293</v>
      </c>
      <c r="R139" s="6"/>
      <c r="S139" s="6">
        <f t="shared" si="61"/>
        <v>-0.18333333333333293</v>
      </c>
      <c r="T139" s="6">
        <f t="shared" si="62"/>
        <v>-0.18333333333333293</v>
      </c>
      <c r="U139" s="24">
        <f t="shared" si="63"/>
        <v>0</v>
      </c>
      <c r="V139" s="6">
        <f t="shared" si="64"/>
        <v>-0.18333333333333293</v>
      </c>
      <c r="W139" s="6">
        <f t="shared" si="65"/>
        <v>-0.18333333333333293</v>
      </c>
      <c r="X139" s="24">
        <f t="shared" si="66"/>
        <v>0</v>
      </c>
      <c r="Z139" s="3">
        <f t="shared" si="75"/>
        <v>0</v>
      </c>
      <c r="AA139">
        <f t="shared" si="67"/>
      </c>
      <c r="AB139" t="str">
        <f t="shared" si="68"/>
        <v>Løpsnavn </v>
      </c>
      <c r="AC139" t="str">
        <f t="shared" si="69"/>
        <v>. Plass med tiden  </v>
      </c>
      <c r="AD139" s="14">
        <f t="shared" si="70"/>
        <v>-0.18333333333333293</v>
      </c>
      <c r="AE139" t="str">
        <f aca="true" t="shared" si="76" ref="AE139:AE150">CONCATENATE(E139," - ",IF(R139=R$3,C139,C139*2),,"km ",F139,", ",G139)</f>
        <v> - km C, Senior</v>
      </c>
      <c r="AF139" t="str">
        <f t="shared" si="71"/>
        <v>dato og år</v>
      </c>
      <c r="AG139" t="str">
        <f t="shared" si="72"/>
        <v>x</v>
      </c>
      <c r="AI139">
        <f t="shared" si="73"/>
        <v>120</v>
      </c>
      <c r="AM139">
        <f t="shared" si="74"/>
        <v>150</v>
      </c>
      <c r="AQ139">
        <v>132</v>
      </c>
    </row>
    <row r="140" spans="1:43" ht="20.25" customHeight="1">
      <c r="A140" s="19"/>
      <c r="B140" s="19"/>
      <c r="C140" s="19"/>
      <c r="D140" s="19"/>
      <c r="E140" s="20"/>
      <c r="F140" s="19" t="s">
        <v>18</v>
      </c>
      <c r="G140" s="20" t="s">
        <v>13</v>
      </c>
      <c r="H140" s="20"/>
      <c r="I140" s="21"/>
      <c r="J140" s="19"/>
      <c r="K140" s="19"/>
      <c r="L140" s="6">
        <f t="shared" si="56"/>
        <v>0.18472222222222182</v>
      </c>
      <c r="M140" s="6"/>
      <c r="N140" s="6">
        <f t="shared" si="57"/>
        <v>-0.18472222222222182</v>
      </c>
      <c r="O140" s="6">
        <f t="shared" si="58"/>
        <v>-0.18472222222222182</v>
      </c>
      <c r="P140" s="24">
        <f t="shared" si="59"/>
        <v>0</v>
      </c>
      <c r="Q140" s="6">
        <f t="shared" si="60"/>
        <v>0.18472222222222182</v>
      </c>
      <c r="R140" s="6"/>
      <c r="S140" s="6">
        <f t="shared" si="61"/>
        <v>-0.18472222222222182</v>
      </c>
      <c r="T140" s="6">
        <f t="shared" si="62"/>
        <v>-0.18472222222222182</v>
      </c>
      <c r="U140" s="24">
        <f t="shared" si="63"/>
        <v>0</v>
      </c>
      <c r="V140" s="6">
        <f t="shared" si="64"/>
        <v>-0.18472222222222182</v>
      </c>
      <c r="W140" s="6">
        <f t="shared" si="65"/>
        <v>-0.18472222222222182</v>
      </c>
      <c r="X140" s="24">
        <f t="shared" si="66"/>
        <v>0</v>
      </c>
      <c r="Z140" s="3">
        <f t="shared" si="75"/>
        <v>0</v>
      </c>
      <c r="AA140">
        <f t="shared" si="67"/>
      </c>
      <c r="AB140" t="str">
        <f t="shared" si="68"/>
        <v>Løpsnavn </v>
      </c>
      <c r="AC140" t="str">
        <f t="shared" si="69"/>
        <v>. Plass med tiden  </v>
      </c>
      <c r="AD140" s="14">
        <f t="shared" si="70"/>
        <v>-0.18472222222222182</v>
      </c>
      <c r="AE140" t="str">
        <f t="shared" si="76"/>
        <v> - km C, Senior</v>
      </c>
      <c r="AF140" t="str">
        <f t="shared" si="71"/>
        <v>dato og år</v>
      </c>
      <c r="AG140" t="str">
        <f t="shared" si="72"/>
        <v>x</v>
      </c>
      <c r="AI140">
        <f t="shared" si="73"/>
        <v>120</v>
      </c>
      <c r="AM140">
        <f t="shared" si="74"/>
        <v>150</v>
      </c>
      <c r="AQ140">
        <v>133</v>
      </c>
    </row>
    <row r="141" spans="1:43" ht="20.25" customHeight="1">
      <c r="A141" s="19"/>
      <c r="B141" s="19"/>
      <c r="C141" s="19"/>
      <c r="D141" s="19"/>
      <c r="E141" s="20"/>
      <c r="F141" s="19" t="s">
        <v>18</v>
      </c>
      <c r="G141" s="20" t="s">
        <v>13</v>
      </c>
      <c r="H141" s="20"/>
      <c r="I141" s="21"/>
      <c r="J141" s="19"/>
      <c r="K141" s="19"/>
      <c r="L141" s="6">
        <f t="shared" si="56"/>
        <v>0.1861111111111107</v>
      </c>
      <c r="M141" s="6"/>
      <c r="N141" s="6">
        <f t="shared" si="57"/>
        <v>-0.1861111111111107</v>
      </c>
      <c r="O141" s="6">
        <f t="shared" si="58"/>
        <v>-0.1861111111111107</v>
      </c>
      <c r="P141" s="24">
        <f t="shared" si="59"/>
        <v>0</v>
      </c>
      <c r="Q141" s="6">
        <f t="shared" si="60"/>
        <v>0.1861111111111107</v>
      </c>
      <c r="R141" s="6"/>
      <c r="S141" s="6">
        <f t="shared" si="61"/>
        <v>-0.1861111111111107</v>
      </c>
      <c r="T141" s="6">
        <f t="shared" si="62"/>
        <v>-0.1861111111111107</v>
      </c>
      <c r="U141" s="24">
        <f t="shared" si="63"/>
        <v>0</v>
      </c>
      <c r="V141" s="6">
        <f t="shared" si="64"/>
        <v>-0.1861111111111107</v>
      </c>
      <c r="W141" s="6">
        <f t="shared" si="65"/>
        <v>-0.1861111111111107</v>
      </c>
      <c r="X141" s="24">
        <f t="shared" si="66"/>
        <v>0</v>
      </c>
      <c r="Z141" s="3">
        <f t="shared" si="75"/>
        <v>0</v>
      </c>
      <c r="AA141">
        <f t="shared" si="67"/>
      </c>
      <c r="AB141" t="str">
        <f t="shared" si="68"/>
        <v>Løpsnavn </v>
      </c>
      <c r="AC141" t="str">
        <f t="shared" si="69"/>
        <v>. Plass med tiden  </v>
      </c>
      <c r="AD141" s="14">
        <f t="shared" si="70"/>
        <v>-0.1861111111111107</v>
      </c>
      <c r="AE141" t="str">
        <f t="shared" si="76"/>
        <v> - km C, Senior</v>
      </c>
      <c r="AF141" t="str">
        <f t="shared" si="71"/>
        <v>dato og år</v>
      </c>
      <c r="AG141" t="str">
        <f t="shared" si="72"/>
        <v>x</v>
      </c>
      <c r="AI141">
        <f t="shared" si="73"/>
        <v>120</v>
      </c>
      <c r="AM141">
        <f t="shared" si="74"/>
        <v>150</v>
      </c>
      <c r="AQ141">
        <v>134</v>
      </c>
    </row>
    <row r="142" spans="1:43" ht="20.25" customHeight="1">
      <c r="A142" s="19"/>
      <c r="B142" s="19"/>
      <c r="C142" s="19"/>
      <c r="D142" s="19"/>
      <c r="E142" s="20"/>
      <c r="F142" s="19" t="s">
        <v>18</v>
      </c>
      <c r="G142" s="20" t="s">
        <v>13</v>
      </c>
      <c r="H142" s="20"/>
      <c r="I142" s="21"/>
      <c r="J142" s="19"/>
      <c r="K142" s="19"/>
      <c r="L142" s="6">
        <f t="shared" si="56"/>
        <v>0.18749999999999958</v>
      </c>
      <c r="M142" s="6"/>
      <c r="N142" s="6">
        <f t="shared" si="57"/>
        <v>-0.18749999999999958</v>
      </c>
      <c r="O142" s="6">
        <f t="shared" si="58"/>
        <v>-0.18749999999999958</v>
      </c>
      <c r="P142" s="24">
        <f t="shared" si="59"/>
        <v>0</v>
      </c>
      <c r="Q142" s="6">
        <f t="shared" si="60"/>
        <v>0.18749999999999958</v>
      </c>
      <c r="R142" s="6"/>
      <c r="S142" s="6">
        <f t="shared" si="61"/>
        <v>-0.18749999999999958</v>
      </c>
      <c r="T142" s="6">
        <f t="shared" si="62"/>
        <v>-0.18749999999999958</v>
      </c>
      <c r="U142" s="24">
        <f t="shared" si="63"/>
        <v>0</v>
      </c>
      <c r="V142" s="6">
        <f t="shared" si="64"/>
        <v>-0.18749999999999958</v>
      </c>
      <c r="W142" s="6">
        <f t="shared" si="65"/>
        <v>-0.18749999999999958</v>
      </c>
      <c r="X142" s="24">
        <f t="shared" si="66"/>
        <v>0</v>
      </c>
      <c r="Z142" s="3">
        <f t="shared" si="75"/>
        <v>0</v>
      </c>
      <c r="AA142">
        <f t="shared" si="67"/>
      </c>
      <c r="AB142" t="str">
        <f t="shared" si="68"/>
        <v>Løpsnavn </v>
      </c>
      <c r="AC142" t="str">
        <f t="shared" si="69"/>
        <v>. Plass med tiden  </v>
      </c>
      <c r="AD142" s="14">
        <f t="shared" si="70"/>
        <v>-0.18749999999999958</v>
      </c>
      <c r="AE142" t="str">
        <f t="shared" si="76"/>
        <v> - km C, Senior</v>
      </c>
      <c r="AF142" t="str">
        <f t="shared" si="71"/>
        <v>dato og år</v>
      </c>
      <c r="AG142" t="str">
        <f t="shared" si="72"/>
        <v>x</v>
      </c>
      <c r="AI142">
        <f t="shared" si="73"/>
        <v>120</v>
      </c>
      <c r="AM142">
        <f t="shared" si="74"/>
        <v>150</v>
      </c>
      <c r="AQ142">
        <v>135</v>
      </c>
    </row>
    <row r="143" spans="1:43" ht="20.25" customHeight="1">
      <c r="A143" s="19"/>
      <c r="B143" s="19"/>
      <c r="C143" s="19"/>
      <c r="D143" s="19"/>
      <c r="E143" s="20"/>
      <c r="F143" s="19" t="s">
        <v>18</v>
      </c>
      <c r="G143" s="20" t="s">
        <v>13</v>
      </c>
      <c r="H143" s="20"/>
      <c r="I143" s="21"/>
      <c r="J143" s="19"/>
      <c r="K143" s="19"/>
      <c r="L143" s="6">
        <f t="shared" si="56"/>
        <v>0.18888888888888847</v>
      </c>
      <c r="M143" s="6"/>
      <c r="N143" s="6">
        <f t="shared" si="57"/>
        <v>-0.18888888888888847</v>
      </c>
      <c r="O143" s="6">
        <f t="shared" si="58"/>
        <v>-0.18888888888888847</v>
      </c>
      <c r="P143" s="24">
        <f t="shared" si="59"/>
        <v>0</v>
      </c>
      <c r="Q143" s="6">
        <f t="shared" si="60"/>
        <v>0.18888888888888847</v>
      </c>
      <c r="R143" s="6"/>
      <c r="S143" s="6">
        <f t="shared" si="61"/>
        <v>-0.18888888888888847</v>
      </c>
      <c r="T143" s="6">
        <f t="shared" si="62"/>
        <v>-0.18888888888888847</v>
      </c>
      <c r="U143" s="24">
        <f t="shared" si="63"/>
        <v>0</v>
      </c>
      <c r="V143" s="6">
        <f t="shared" si="64"/>
        <v>-0.18888888888888847</v>
      </c>
      <c r="W143" s="6">
        <f t="shared" si="65"/>
        <v>-0.18888888888888847</v>
      </c>
      <c r="X143" s="24">
        <f t="shared" si="66"/>
        <v>0</v>
      </c>
      <c r="Z143" s="3">
        <f t="shared" si="75"/>
        <v>0</v>
      </c>
      <c r="AA143">
        <f t="shared" si="67"/>
      </c>
      <c r="AB143" t="str">
        <f t="shared" si="68"/>
        <v>Løpsnavn </v>
      </c>
      <c r="AC143" t="str">
        <f t="shared" si="69"/>
        <v>. Plass med tiden  </v>
      </c>
      <c r="AD143" s="14">
        <f t="shared" si="70"/>
        <v>-0.18888888888888847</v>
      </c>
      <c r="AE143" t="str">
        <f t="shared" si="76"/>
        <v> - km C, Senior</v>
      </c>
      <c r="AF143" t="str">
        <f t="shared" si="71"/>
        <v>dato og år</v>
      </c>
      <c r="AG143" t="str">
        <f t="shared" si="72"/>
        <v>x</v>
      </c>
      <c r="AI143">
        <f t="shared" si="73"/>
        <v>120</v>
      </c>
      <c r="AM143">
        <f t="shared" si="74"/>
        <v>150</v>
      </c>
      <c r="AQ143">
        <v>136</v>
      </c>
    </row>
    <row r="144" spans="1:43" ht="20.25" customHeight="1">
      <c r="A144" s="19"/>
      <c r="B144" s="19"/>
      <c r="C144" s="19"/>
      <c r="D144" s="19"/>
      <c r="E144" s="20"/>
      <c r="F144" s="19" t="s">
        <v>18</v>
      </c>
      <c r="G144" s="20" t="s">
        <v>13</v>
      </c>
      <c r="H144" s="20"/>
      <c r="I144" s="21"/>
      <c r="J144" s="19"/>
      <c r="K144" s="19"/>
      <c r="L144" s="6">
        <f t="shared" si="56"/>
        <v>0.19027777777777735</v>
      </c>
      <c r="M144" s="6"/>
      <c r="N144" s="6">
        <f t="shared" si="57"/>
        <v>-0.19027777777777735</v>
      </c>
      <c r="O144" s="6">
        <f t="shared" si="58"/>
        <v>-0.19027777777777735</v>
      </c>
      <c r="P144" s="24">
        <f t="shared" si="59"/>
        <v>0</v>
      </c>
      <c r="Q144" s="6">
        <f t="shared" si="60"/>
        <v>0.19027777777777735</v>
      </c>
      <c r="R144" s="6"/>
      <c r="S144" s="6">
        <f t="shared" si="61"/>
        <v>-0.19027777777777735</v>
      </c>
      <c r="T144" s="6">
        <f t="shared" si="62"/>
        <v>-0.19027777777777735</v>
      </c>
      <c r="U144" s="24">
        <f t="shared" si="63"/>
        <v>0</v>
      </c>
      <c r="V144" s="6">
        <f t="shared" si="64"/>
        <v>-0.19027777777777735</v>
      </c>
      <c r="W144" s="6">
        <f t="shared" si="65"/>
        <v>-0.19027777777777735</v>
      </c>
      <c r="X144" s="24">
        <f t="shared" si="66"/>
        <v>0</v>
      </c>
      <c r="Z144" s="3">
        <f t="shared" si="75"/>
        <v>0</v>
      </c>
      <c r="AA144">
        <f t="shared" si="67"/>
      </c>
      <c r="AB144" t="str">
        <f t="shared" si="68"/>
        <v>Løpsnavn </v>
      </c>
      <c r="AC144" t="str">
        <f t="shared" si="69"/>
        <v>. Plass med tiden  </v>
      </c>
      <c r="AD144" s="14">
        <f t="shared" si="70"/>
        <v>-0.19027777777777735</v>
      </c>
      <c r="AE144" t="str">
        <f t="shared" si="76"/>
        <v> - km C, Senior</v>
      </c>
      <c r="AF144" t="str">
        <f t="shared" si="71"/>
        <v>dato og år</v>
      </c>
      <c r="AG144" t="str">
        <f t="shared" si="72"/>
        <v>x</v>
      </c>
      <c r="AI144">
        <f t="shared" si="73"/>
        <v>120</v>
      </c>
      <c r="AM144">
        <f t="shared" si="74"/>
        <v>150</v>
      </c>
      <c r="AQ144">
        <v>137</v>
      </c>
    </row>
    <row r="145" spans="1:43" ht="20.25" customHeight="1">
      <c r="A145" s="19"/>
      <c r="B145" s="19"/>
      <c r="C145" s="19"/>
      <c r="D145" s="19"/>
      <c r="E145" s="20"/>
      <c r="F145" s="19" t="s">
        <v>18</v>
      </c>
      <c r="G145" s="20" t="s">
        <v>13</v>
      </c>
      <c r="H145" s="20"/>
      <c r="I145" s="21"/>
      <c r="J145" s="19"/>
      <c r="K145" s="19"/>
      <c r="L145" s="6">
        <f t="shared" si="56"/>
        <v>0.19166666666666624</v>
      </c>
      <c r="M145" s="6"/>
      <c r="N145" s="6">
        <f t="shared" si="57"/>
        <v>-0.19166666666666624</v>
      </c>
      <c r="O145" s="6">
        <f t="shared" si="58"/>
        <v>-0.19166666666666624</v>
      </c>
      <c r="P145" s="24">
        <f t="shared" si="59"/>
        <v>0</v>
      </c>
      <c r="Q145" s="6">
        <f t="shared" si="60"/>
        <v>0.19166666666666624</v>
      </c>
      <c r="R145" s="6"/>
      <c r="S145" s="6">
        <f t="shared" si="61"/>
        <v>-0.19166666666666624</v>
      </c>
      <c r="T145" s="6">
        <f t="shared" si="62"/>
        <v>-0.19166666666666624</v>
      </c>
      <c r="U145" s="24">
        <f t="shared" si="63"/>
        <v>0</v>
      </c>
      <c r="V145" s="6">
        <f t="shared" si="64"/>
        <v>-0.19166666666666624</v>
      </c>
      <c r="W145" s="6">
        <f t="shared" si="65"/>
        <v>-0.19166666666666624</v>
      </c>
      <c r="X145" s="24">
        <f t="shared" si="66"/>
        <v>0</v>
      </c>
      <c r="Z145" s="3">
        <f t="shared" si="75"/>
        <v>0</v>
      </c>
      <c r="AA145">
        <f t="shared" si="67"/>
      </c>
      <c r="AB145" t="str">
        <f t="shared" si="68"/>
        <v>Løpsnavn </v>
      </c>
      <c r="AC145" t="str">
        <f t="shared" si="69"/>
        <v>. Plass med tiden  </v>
      </c>
      <c r="AD145" s="14">
        <f t="shared" si="70"/>
        <v>-0.19166666666666624</v>
      </c>
      <c r="AE145" t="str">
        <f t="shared" si="76"/>
        <v> - km C, Senior</v>
      </c>
      <c r="AF145" t="str">
        <f t="shared" si="71"/>
        <v>dato og år</v>
      </c>
      <c r="AG145" t="str">
        <f t="shared" si="72"/>
        <v>x</v>
      </c>
      <c r="AI145">
        <f t="shared" si="73"/>
        <v>120</v>
      </c>
      <c r="AM145">
        <f t="shared" si="74"/>
        <v>150</v>
      </c>
      <c r="AQ145">
        <v>138</v>
      </c>
    </row>
    <row r="146" spans="1:43" ht="20.25" customHeight="1">
      <c r="A146" s="19"/>
      <c r="B146" s="19"/>
      <c r="C146" s="19"/>
      <c r="D146" s="19"/>
      <c r="E146" s="20"/>
      <c r="F146" s="19" t="s">
        <v>18</v>
      </c>
      <c r="G146" s="20" t="s">
        <v>13</v>
      </c>
      <c r="H146" s="20"/>
      <c r="I146" s="21"/>
      <c r="J146" s="19"/>
      <c r="K146" s="19"/>
      <c r="L146" s="6">
        <f t="shared" si="56"/>
        <v>0.19305555555555512</v>
      </c>
      <c r="M146" s="6"/>
      <c r="N146" s="6">
        <f t="shared" si="57"/>
        <v>-0.19305555555555512</v>
      </c>
      <c r="O146" s="6">
        <f t="shared" si="58"/>
        <v>-0.19305555555555512</v>
      </c>
      <c r="P146" s="24">
        <f t="shared" si="59"/>
        <v>0</v>
      </c>
      <c r="Q146" s="6">
        <f t="shared" si="60"/>
        <v>0.19305555555555512</v>
      </c>
      <c r="R146" s="6"/>
      <c r="S146" s="6">
        <f t="shared" si="61"/>
        <v>-0.19305555555555512</v>
      </c>
      <c r="T146" s="6">
        <f t="shared" si="62"/>
        <v>-0.19305555555555512</v>
      </c>
      <c r="U146" s="24">
        <f t="shared" si="63"/>
        <v>0</v>
      </c>
      <c r="V146" s="6">
        <f t="shared" si="64"/>
        <v>-0.19305555555555512</v>
      </c>
      <c r="W146" s="6">
        <f t="shared" si="65"/>
        <v>-0.19305555555555512</v>
      </c>
      <c r="X146" s="24">
        <f t="shared" si="66"/>
        <v>0</v>
      </c>
      <c r="Z146" s="3">
        <f t="shared" si="75"/>
        <v>0</v>
      </c>
      <c r="AA146">
        <f t="shared" si="67"/>
      </c>
      <c r="AB146" t="str">
        <f t="shared" si="68"/>
        <v>Løpsnavn </v>
      </c>
      <c r="AC146" t="str">
        <f t="shared" si="69"/>
        <v>. Plass med tiden  </v>
      </c>
      <c r="AD146" s="14">
        <f t="shared" si="70"/>
        <v>-0.19305555555555512</v>
      </c>
      <c r="AE146" t="str">
        <f t="shared" si="76"/>
        <v> - km C, Senior</v>
      </c>
      <c r="AF146" t="str">
        <f t="shared" si="71"/>
        <v>dato og år</v>
      </c>
      <c r="AG146" t="str">
        <f t="shared" si="72"/>
        <v>x</v>
      </c>
      <c r="AI146">
        <f t="shared" si="73"/>
        <v>120</v>
      </c>
      <c r="AM146">
        <f t="shared" si="74"/>
        <v>150</v>
      </c>
      <c r="AQ146">
        <v>139</v>
      </c>
    </row>
    <row r="147" spans="1:43" ht="20.25" customHeight="1">
      <c r="A147" s="19"/>
      <c r="B147" s="19"/>
      <c r="C147" s="19"/>
      <c r="D147" s="19"/>
      <c r="E147" s="20"/>
      <c r="F147" s="19" t="s">
        <v>18</v>
      </c>
      <c r="G147" s="20" t="s">
        <v>13</v>
      </c>
      <c r="H147" s="20"/>
      <c r="I147" s="21"/>
      <c r="J147" s="19"/>
      <c r="K147" s="19"/>
      <c r="L147" s="6">
        <f t="shared" si="56"/>
        <v>0.194444444444444</v>
      </c>
      <c r="M147" s="6"/>
      <c r="N147" s="6">
        <f t="shared" si="57"/>
        <v>-0.194444444444444</v>
      </c>
      <c r="O147" s="6">
        <f t="shared" si="58"/>
        <v>-0.194444444444444</v>
      </c>
      <c r="P147" s="24">
        <f t="shared" si="59"/>
        <v>0</v>
      </c>
      <c r="Q147" s="6">
        <f t="shared" si="60"/>
        <v>0.194444444444444</v>
      </c>
      <c r="R147" s="6"/>
      <c r="S147" s="6">
        <f t="shared" si="61"/>
        <v>-0.194444444444444</v>
      </c>
      <c r="T147" s="6">
        <f t="shared" si="62"/>
        <v>-0.194444444444444</v>
      </c>
      <c r="U147" s="24">
        <f t="shared" si="63"/>
        <v>0</v>
      </c>
      <c r="V147" s="6">
        <f t="shared" si="64"/>
        <v>-0.194444444444444</v>
      </c>
      <c r="W147" s="6">
        <f t="shared" si="65"/>
        <v>-0.194444444444444</v>
      </c>
      <c r="X147" s="24">
        <f t="shared" si="66"/>
        <v>0</v>
      </c>
      <c r="Z147" s="3">
        <f t="shared" si="75"/>
        <v>0</v>
      </c>
      <c r="AA147">
        <f t="shared" si="67"/>
      </c>
      <c r="AB147" t="str">
        <f t="shared" si="68"/>
        <v>Løpsnavn </v>
      </c>
      <c r="AC147" t="str">
        <f t="shared" si="69"/>
        <v>. Plass med tiden  </v>
      </c>
      <c r="AD147" s="14">
        <f t="shared" si="70"/>
        <v>-0.194444444444444</v>
      </c>
      <c r="AE147" t="str">
        <f t="shared" si="76"/>
        <v> - km C, Senior</v>
      </c>
      <c r="AF147" t="str">
        <f t="shared" si="71"/>
        <v>dato og år</v>
      </c>
      <c r="AG147" t="str">
        <f t="shared" si="72"/>
        <v>x</v>
      </c>
      <c r="AI147">
        <f t="shared" si="73"/>
        <v>120</v>
      </c>
      <c r="AM147">
        <f t="shared" si="74"/>
        <v>150</v>
      </c>
      <c r="AQ147">
        <v>140</v>
      </c>
    </row>
    <row r="148" spans="1:43" ht="20.25" customHeight="1">
      <c r="A148" s="19"/>
      <c r="B148" s="19"/>
      <c r="C148" s="19"/>
      <c r="D148" s="19"/>
      <c r="E148" s="20"/>
      <c r="F148" s="19" t="s">
        <v>18</v>
      </c>
      <c r="G148" s="20" t="s">
        <v>13</v>
      </c>
      <c r="H148" s="20"/>
      <c r="I148" s="21"/>
      <c r="J148" s="19"/>
      <c r="K148" s="19"/>
      <c r="L148" s="6">
        <f>SUM(L147+L$4)</f>
        <v>0.1958333333333329</v>
      </c>
      <c r="M148" s="6"/>
      <c r="N148" s="6">
        <f t="shared" si="57"/>
        <v>-0.1958333333333329</v>
      </c>
      <c r="O148" s="6">
        <f t="shared" si="58"/>
        <v>-0.1958333333333329</v>
      </c>
      <c r="P148" s="24">
        <f t="shared" si="59"/>
        <v>0</v>
      </c>
      <c r="Q148" s="6">
        <f>SUM(Q147+Q$4)</f>
        <v>0.1958333333333329</v>
      </c>
      <c r="R148" s="6"/>
      <c r="S148" s="6">
        <f t="shared" si="61"/>
        <v>-0.1958333333333329</v>
      </c>
      <c r="T148" s="6">
        <f t="shared" si="62"/>
        <v>-0.1958333333333329</v>
      </c>
      <c r="U148" s="24">
        <f t="shared" si="63"/>
        <v>0</v>
      </c>
      <c r="V148" s="6">
        <f t="shared" si="64"/>
        <v>-0.1958333333333329</v>
      </c>
      <c r="W148" s="6">
        <f t="shared" si="65"/>
        <v>-0.1958333333333329</v>
      </c>
      <c r="X148" s="24">
        <f t="shared" si="66"/>
        <v>0</v>
      </c>
      <c r="Z148" s="3">
        <f t="shared" si="75"/>
        <v>0</v>
      </c>
      <c r="AA148">
        <f t="shared" si="67"/>
      </c>
      <c r="AB148" t="str">
        <f t="shared" si="68"/>
        <v>Løpsnavn </v>
      </c>
      <c r="AC148" t="str">
        <f t="shared" si="69"/>
        <v>. Plass med tiden  </v>
      </c>
      <c r="AD148" s="14">
        <f t="shared" si="70"/>
        <v>-0.1958333333333329</v>
      </c>
      <c r="AE148" t="str">
        <f t="shared" si="76"/>
        <v> - km C, Senior</v>
      </c>
      <c r="AF148" t="str">
        <f t="shared" si="71"/>
        <v>dato og år</v>
      </c>
      <c r="AG148" t="str">
        <f t="shared" si="72"/>
        <v>x</v>
      </c>
      <c r="AI148">
        <f t="shared" si="73"/>
        <v>120</v>
      </c>
      <c r="AM148">
        <f t="shared" si="74"/>
        <v>150</v>
      </c>
      <c r="AQ148">
        <v>141</v>
      </c>
    </row>
    <row r="149" spans="1:43" ht="20.25" customHeight="1">
      <c r="A149" s="19"/>
      <c r="B149" s="19"/>
      <c r="C149" s="19"/>
      <c r="D149" s="19"/>
      <c r="E149" s="20"/>
      <c r="F149" s="19" t="s">
        <v>18</v>
      </c>
      <c r="G149" s="20" t="s">
        <v>13</v>
      </c>
      <c r="H149" s="20"/>
      <c r="I149" s="21"/>
      <c r="J149" s="19"/>
      <c r="K149" s="19"/>
      <c r="L149" s="6">
        <f t="shared" si="56"/>
        <v>0.19722222222222177</v>
      </c>
      <c r="M149" s="6"/>
      <c r="N149" s="6">
        <f t="shared" si="57"/>
        <v>-0.19722222222222177</v>
      </c>
      <c r="O149" s="6">
        <f t="shared" si="58"/>
        <v>-0.19722222222222177</v>
      </c>
      <c r="P149" s="24">
        <f t="shared" si="59"/>
        <v>0</v>
      </c>
      <c r="Q149" s="6">
        <f t="shared" si="60"/>
        <v>0.19722222222222177</v>
      </c>
      <c r="R149" s="6"/>
      <c r="S149" s="6">
        <f t="shared" si="61"/>
        <v>-0.19722222222222177</v>
      </c>
      <c r="T149" s="6">
        <f t="shared" si="62"/>
        <v>-0.19722222222222177</v>
      </c>
      <c r="U149" s="24">
        <f t="shared" si="63"/>
        <v>0</v>
      </c>
      <c r="V149" s="6">
        <f t="shared" si="64"/>
        <v>-0.19722222222222177</v>
      </c>
      <c r="W149" s="6">
        <f t="shared" si="65"/>
        <v>-0.19722222222222177</v>
      </c>
      <c r="X149" s="24">
        <f t="shared" si="66"/>
        <v>0</v>
      </c>
      <c r="Z149" s="3">
        <f t="shared" si="75"/>
        <v>0</v>
      </c>
      <c r="AA149">
        <f t="shared" si="67"/>
      </c>
      <c r="AB149" t="str">
        <f t="shared" si="68"/>
        <v>Løpsnavn </v>
      </c>
      <c r="AC149" t="str">
        <f t="shared" si="69"/>
        <v>. Plass med tiden  </v>
      </c>
      <c r="AD149" s="14">
        <f t="shared" si="70"/>
        <v>-0.19722222222222177</v>
      </c>
      <c r="AE149" t="str">
        <f t="shared" si="76"/>
        <v> - km C, Senior</v>
      </c>
      <c r="AF149" t="str">
        <f t="shared" si="71"/>
        <v>dato og år</v>
      </c>
      <c r="AG149" t="str">
        <f t="shared" si="72"/>
        <v>x</v>
      </c>
      <c r="AI149">
        <f t="shared" si="73"/>
        <v>120</v>
      </c>
      <c r="AM149">
        <f t="shared" si="74"/>
        <v>150</v>
      </c>
      <c r="AQ149">
        <v>142</v>
      </c>
    </row>
    <row r="150" spans="1:43" ht="20.25" customHeight="1">
      <c r="A150" s="19"/>
      <c r="B150" s="19"/>
      <c r="C150" s="19"/>
      <c r="D150" s="19"/>
      <c r="E150" s="20"/>
      <c r="F150" s="19" t="s">
        <v>18</v>
      </c>
      <c r="G150" s="20" t="s">
        <v>13</v>
      </c>
      <c r="H150" s="20"/>
      <c r="I150" s="21"/>
      <c r="J150" s="19"/>
      <c r="K150" s="19"/>
      <c r="L150" s="6">
        <f t="shared" si="56"/>
        <v>0.19861111111111066</v>
      </c>
      <c r="M150" s="6"/>
      <c r="N150" s="6">
        <f t="shared" si="57"/>
        <v>-0.19861111111111066</v>
      </c>
      <c r="O150" s="6">
        <f t="shared" si="58"/>
        <v>-0.19861111111111066</v>
      </c>
      <c r="P150" s="24">
        <f t="shared" si="59"/>
        <v>0</v>
      </c>
      <c r="Q150" s="6">
        <f t="shared" si="60"/>
        <v>0.19861111111111066</v>
      </c>
      <c r="R150" s="6"/>
      <c r="S150" s="6">
        <f t="shared" si="61"/>
        <v>-0.19861111111111066</v>
      </c>
      <c r="T150" s="6">
        <f t="shared" si="62"/>
        <v>-0.19861111111111066</v>
      </c>
      <c r="U150" s="24">
        <f t="shared" si="63"/>
        <v>0</v>
      </c>
      <c r="V150" s="6">
        <f t="shared" si="64"/>
        <v>-0.19861111111111066</v>
      </c>
      <c r="W150" s="6">
        <f t="shared" si="65"/>
        <v>-0.19861111111111066</v>
      </c>
      <c r="X150" s="24">
        <f t="shared" si="66"/>
        <v>0</v>
      </c>
      <c r="Z150" s="3">
        <f t="shared" si="75"/>
        <v>0</v>
      </c>
      <c r="AA150">
        <f t="shared" si="67"/>
      </c>
      <c r="AB150" t="str">
        <f t="shared" si="68"/>
        <v>Løpsnavn </v>
      </c>
      <c r="AC150" t="str">
        <f t="shared" si="69"/>
        <v>. Plass med tiden  </v>
      </c>
      <c r="AD150" s="14">
        <f t="shared" si="70"/>
        <v>-0.19861111111111066</v>
      </c>
      <c r="AE150" t="str">
        <f t="shared" si="76"/>
        <v> - km C, Senior</v>
      </c>
      <c r="AF150" t="str">
        <f t="shared" si="71"/>
        <v>dato og år</v>
      </c>
      <c r="AG150" t="str">
        <f t="shared" si="72"/>
        <v>x</v>
      </c>
      <c r="AI150">
        <f t="shared" si="73"/>
        <v>120</v>
      </c>
      <c r="AM150">
        <f t="shared" si="74"/>
        <v>150</v>
      </c>
      <c r="AQ150">
        <v>143</v>
      </c>
    </row>
    <row r="151" spans="1:43" ht="15">
      <c r="A151" s="32"/>
      <c r="B151" s="33"/>
      <c r="C151" s="33"/>
      <c r="D151" s="29">
        <v>0.8</v>
      </c>
      <c r="F151" s="28"/>
      <c r="AQ151">
        <v>144</v>
      </c>
    </row>
    <row r="152" spans="1:43" s="5" customFormat="1" ht="15.75">
      <c r="A152" s="34"/>
      <c r="B152" s="15"/>
      <c r="C152" s="44">
        <f>C153</f>
        <v>0</v>
      </c>
      <c r="D152" s="31">
        <v>0.9</v>
      </c>
      <c r="E152" s="15"/>
      <c r="F152" s="30"/>
      <c r="G152" s="16"/>
      <c r="H152" s="15" t="str">
        <f>CONCATENATE(E153," ",F153,", ",G153,", ",IF(R153=R$3,C152,C153*2)," "," Km")</f>
        <v> , , 0  Km</v>
      </c>
      <c r="I152" s="17"/>
      <c r="J152" s="18"/>
      <c r="K152" s="18"/>
      <c r="L152" s="16"/>
      <c r="M152" s="16"/>
      <c r="N152" s="16"/>
      <c r="O152" s="16"/>
      <c r="P152" s="18"/>
      <c r="Q152" s="16"/>
      <c r="R152" s="16"/>
      <c r="S152" s="16"/>
      <c r="T152" s="16"/>
      <c r="U152" s="18"/>
      <c r="V152" s="16"/>
      <c r="W152" s="35">
        <f>IF(A152=1,0,V152-V151+W151)</f>
        <v>0</v>
      </c>
      <c r="X152" s="18"/>
      <c r="AQ152">
        <v>145</v>
      </c>
    </row>
    <row r="153" spans="1:43" ht="15">
      <c r="A153" s="32"/>
      <c r="B153" s="33"/>
      <c r="C153" s="33"/>
      <c r="D153" s="29">
        <v>1.8</v>
      </c>
      <c r="F153" s="28"/>
      <c r="AQ153">
        <v>146</v>
      </c>
    </row>
    <row r="154" spans="1:43" s="5" customFormat="1" ht="15.75">
      <c r="A154" s="34"/>
      <c r="B154" s="15"/>
      <c r="C154" s="44">
        <f>C155</f>
        <v>0</v>
      </c>
      <c r="D154" s="31">
        <v>1.9</v>
      </c>
      <c r="E154" s="15"/>
      <c r="F154" s="30"/>
      <c r="G154" s="16"/>
      <c r="H154" s="15" t="str">
        <f>CONCATENATE(E155," ",F155,", ",G155,", ",IF(R155=R$3,C154,C155*2)," "," Km")</f>
        <v> , , 0  Km</v>
      </c>
      <c r="I154" s="17"/>
      <c r="J154" s="18"/>
      <c r="K154" s="18"/>
      <c r="L154" s="16"/>
      <c r="M154" s="16"/>
      <c r="N154" s="16"/>
      <c r="O154" s="16"/>
      <c r="P154" s="18"/>
      <c r="Q154" s="16"/>
      <c r="R154" s="16"/>
      <c r="S154" s="16"/>
      <c r="T154" s="16"/>
      <c r="U154" s="18"/>
      <c r="V154" s="16"/>
      <c r="W154" s="35">
        <f>IF(A154=1,0,V154-V153+W153)</f>
        <v>0</v>
      </c>
      <c r="X154" s="18"/>
      <c r="AQ154">
        <v>147</v>
      </c>
    </row>
    <row r="155" spans="1:43" ht="15">
      <c r="A155" s="32"/>
      <c r="B155" s="33"/>
      <c r="C155" s="33"/>
      <c r="D155" s="29">
        <v>2.8</v>
      </c>
      <c r="F155" s="28"/>
      <c r="AQ155">
        <v>148</v>
      </c>
    </row>
    <row r="156" spans="1:43" s="5" customFormat="1" ht="15.75">
      <c r="A156" s="34"/>
      <c r="B156" s="15"/>
      <c r="C156" s="44">
        <f>C157</f>
        <v>0</v>
      </c>
      <c r="D156" s="31">
        <v>2.9</v>
      </c>
      <c r="E156" s="15"/>
      <c r="F156" s="30"/>
      <c r="G156" s="16"/>
      <c r="H156" s="15" t="str">
        <f>CONCATENATE(E157," ",F157,", ",G157,", ",IF(R157=R$3,C156,C157*2)," "," Km")</f>
        <v> , , 0  Km</v>
      </c>
      <c r="I156" s="17"/>
      <c r="J156" s="18"/>
      <c r="K156" s="18"/>
      <c r="L156" s="16"/>
      <c r="M156" s="16"/>
      <c r="N156" s="16"/>
      <c r="O156" s="16"/>
      <c r="P156" s="18"/>
      <c r="Q156" s="16"/>
      <c r="R156" s="16"/>
      <c r="S156" s="16"/>
      <c r="T156" s="16"/>
      <c r="U156" s="18"/>
      <c r="V156" s="16"/>
      <c r="W156" s="35">
        <f>IF(A156=1,0,V156-V155+W155)</f>
        <v>0</v>
      </c>
      <c r="X156" s="18"/>
      <c r="AQ156">
        <v>149</v>
      </c>
    </row>
    <row r="157" spans="1:43" ht="15">
      <c r="A157" s="32"/>
      <c r="B157" s="33"/>
      <c r="C157" s="33"/>
      <c r="D157" s="29">
        <v>3.8</v>
      </c>
      <c r="F157" s="28"/>
      <c r="AQ157">
        <v>150</v>
      </c>
    </row>
    <row r="158" spans="1:43" s="5" customFormat="1" ht="15.75">
      <c r="A158" s="34"/>
      <c r="B158" s="15"/>
      <c r="C158" s="44">
        <f>C159</f>
        <v>0</v>
      </c>
      <c r="D158" s="36">
        <v>3.9</v>
      </c>
      <c r="E158" s="15"/>
      <c r="F158" s="30"/>
      <c r="G158" s="16"/>
      <c r="H158" s="15" t="str">
        <f>CONCATENATE(E159," ",F159,", ",G159,", ",IF(R159=R$3,C158,C159*2)," "," Km")</f>
        <v> , , 0  Km</v>
      </c>
      <c r="I158" s="17"/>
      <c r="J158" s="18"/>
      <c r="K158" s="18"/>
      <c r="L158" s="16"/>
      <c r="M158" s="16"/>
      <c r="N158" s="16"/>
      <c r="O158" s="16"/>
      <c r="P158" s="18"/>
      <c r="Q158" s="16"/>
      <c r="R158" s="16"/>
      <c r="S158" s="16"/>
      <c r="T158" s="16"/>
      <c r="U158" s="18"/>
      <c r="V158" s="16"/>
      <c r="W158" s="35">
        <f>IF(A158=1,0,V158-V157+W157)</f>
        <v>0</v>
      </c>
      <c r="X158" s="18"/>
      <c r="AQ158">
        <v>151</v>
      </c>
    </row>
    <row r="159" spans="1:43" ht="15">
      <c r="A159" s="32"/>
      <c r="B159" s="33"/>
      <c r="C159" s="33"/>
      <c r="D159" s="29">
        <v>4.8</v>
      </c>
      <c r="F159" s="28"/>
      <c r="AQ159">
        <v>152</v>
      </c>
    </row>
    <row r="160" spans="1:43" s="5" customFormat="1" ht="15.75">
      <c r="A160" s="34"/>
      <c r="B160" s="15"/>
      <c r="C160" s="44">
        <f>C161</f>
        <v>0</v>
      </c>
      <c r="D160" s="36">
        <v>4.9</v>
      </c>
      <c r="E160" s="15"/>
      <c r="F160" s="30"/>
      <c r="G160" s="16"/>
      <c r="H160" s="15" t="str">
        <f>CONCATENATE(E161," ",F161,", ",G161,", ",IF(R161=R$3,C160,C161*2)," "," Km")</f>
        <v> , , 0  Km</v>
      </c>
      <c r="I160" s="17"/>
      <c r="J160" s="18"/>
      <c r="K160" s="18"/>
      <c r="L160" s="16"/>
      <c r="M160" s="16"/>
      <c r="N160" s="16"/>
      <c r="O160" s="16"/>
      <c r="P160" s="18"/>
      <c r="Q160" s="16"/>
      <c r="R160" s="16"/>
      <c r="S160" s="16"/>
      <c r="T160" s="16"/>
      <c r="U160" s="18"/>
      <c r="V160" s="16"/>
      <c r="W160" s="35">
        <f>IF(A160=1,0,V160-V159+W159)</f>
        <v>0</v>
      </c>
      <c r="X160" s="18"/>
      <c r="AQ160">
        <v>153</v>
      </c>
    </row>
    <row r="161" spans="1:43" ht="15">
      <c r="A161" s="32"/>
      <c r="B161" s="33"/>
      <c r="C161" s="33"/>
      <c r="D161" s="29">
        <v>5.8</v>
      </c>
      <c r="F161" s="28"/>
      <c r="AQ161">
        <v>154</v>
      </c>
    </row>
    <row r="162" spans="1:43" s="5" customFormat="1" ht="15.75">
      <c r="A162" s="34"/>
      <c r="B162" s="15"/>
      <c r="C162" s="44">
        <f>C163</f>
        <v>0</v>
      </c>
      <c r="D162" s="36">
        <v>5.9</v>
      </c>
      <c r="E162" s="15"/>
      <c r="F162" s="30"/>
      <c r="G162" s="16"/>
      <c r="H162" s="15" t="str">
        <f>CONCATENATE(E163," ",F163,", ",G163,", ",IF(R163=R$3,C162,C163*2)," "," Km")</f>
        <v> , , 0  Km</v>
      </c>
      <c r="I162" s="17"/>
      <c r="J162" s="18"/>
      <c r="K162" s="18"/>
      <c r="L162" s="16"/>
      <c r="M162" s="16"/>
      <c r="N162" s="16"/>
      <c r="O162" s="16"/>
      <c r="P162" s="18"/>
      <c r="Q162" s="16"/>
      <c r="R162" s="16"/>
      <c r="S162" s="16"/>
      <c r="T162" s="16"/>
      <c r="U162" s="18"/>
      <c r="V162" s="16"/>
      <c r="W162" s="35">
        <f>IF(A162=1,0,V162-V161+W161)</f>
        <v>0</v>
      </c>
      <c r="X162" s="18"/>
      <c r="AQ162">
        <v>155</v>
      </c>
    </row>
    <row r="163" spans="1:43" ht="15">
      <c r="A163" s="32"/>
      <c r="B163" s="33"/>
      <c r="C163" s="33"/>
      <c r="D163" s="29">
        <v>6.8</v>
      </c>
      <c r="F163" s="28"/>
      <c r="AQ163">
        <v>156</v>
      </c>
    </row>
    <row r="164" spans="1:43" s="5" customFormat="1" ht="15.75">
      <c r="A164" s="34"/>
      <c r="B164" s="15"/>
      <c r="C164" s="44">
        <f>C165</f>
        <v>0</v>
      </c>
      <c r="D164" s="36">
        <v>6.9</v>
      </c>
      <c r="E164" s="15"/>
      <c r="F164" s="30"/>
      <c r="G164" s="16"/>
      <c r="H164" s="15" t="str">
        <f>CONCATENATE(E165," ",F165,", ",G165,", ",IF(R165=R$3,C164,C165*2)," "," Km")</f>
        <v> , , 0  Km</v>
      </c>
      <c r="I164" s="17"/>
      <c r="J164" s="18"/>
      <c r="K164" s="18"/>
      <c r="L164" s="16"/>
      <c r="M164" s="16"/>
      <c r="N164" s="16"/>
      <c r="O164" s="16"/>
      <c r="P164" s="18"/>
      <c r="Q164" s="16"/>
      <c r="R164" s="16"/>
      <c r="S164" s="16"/>
      <c r="T164" s="16"/>
      <c r="U164" s="18"/>
      <c r="V164" s="16"/>
      <c r="W164" s="35">
        <f>IF(A164=1,0,V164-V163+W163)</f>
        <v>0</v>
      </c>
      <c r="X164" s="18"/>
      <c r="AQ164">
        <v>157</v>
      </c>
    </row>
    <row r="165" spans="1:43" ht="15">
      <c r="A165" s="32"/>
      <c r="B165" s="33"/>
      <c r="C165" s="33"/>
      <c r="D165" s="29">
        <v>7.8</v>
      </c>
      <c r="F165" s="28"/>
      <c r="AQ165">
        <v>158</v>
      </c>
    </row>
    <row r="166" spans="1:43" s="5" customFormat="1" ht="15.75">
      <c r="A166" s="34"/>
      <c r="B166" s="15"/>
      <c r="C166" s="44">
        <f>C167</f>
        <v>0</v>
      </c>
      <c r="D166" s="36">
        <v>7.9</v>
      </c>
      <c r="E166" s="15"/>
      <c r="F166" s="30"/>
      <c r="G166" s="16"/>
      <c r="H166" s="15" t="str">
        <f>CONCATENATE(E167," ",F167,", ",G167,", ",IF(R167=R$3,C166,C167*2)," "," Km")</f>
        <v> , , 0  Km</v>
      </c>
      <c r="I166" s="17"/>
      <c r="J166" s="18"/>
      <c r="K166" s="18"/>
      <c r="L166" s="16"/>
      <c r="M166" s="16"/>
      <c r="N166" s="16"/>
      <c r="O166" s="16"/>
      <c r="P166" s="18"/>
      <c r="Q166" s="16"/>
      <c r="R166" s="16"/>
      <c r="S166" s="16"/>
      <c r="T166" s="16"/>
      <c r="U166" s="18"/>
      <c r="V166" s="16"/>
      <c r="W166" s="35">
        <f>IF(A166=1,0,V166-V165+W165)</f>
        <v>0</v>
      </c>
      <c r="X166" s="18"/>
      <c r="AQ166">
        <v>159</v>
      </c>
    </row>
    <row r="167" spans="1:43" ht="15">
      <c r="A167" s="32"/>
      <c r="B167" s="33"/>
      <c r="C167" s="33"/>
      <c r="D167" s="29">
        <v>8.8</v>
      </c>
      <c r="F167" s="28"/>
      <c r="AQ167">
        <v>160</v>
      </c>
    </row>
    <row r="168" spans="1:43" s="5" customFormat="1" ht="15.75">
      <c r="A168" s="34"/>
      <c r="B168" s="15"/>
      <c r="C168" s="44">
        <f>C169</f>
        <v>0</v>
      </c>
      <c r="D168" s="36">
        <v>8.9</v>
      </c>
      <c r="E168" s="15"/>
      <c r="F168" s="30"/>
      <c r="G168" s="16"/>
      <c r="H168" s="15" t="str">
        <f>CONCATENATE(E169," ",F169,", ",G169,", ",IF(R169=R$3,C168,C169*2)," "," Km")</f>
        <v> , , 0  Km</v>
      </c>
      <c r="I168" s="17"/>
      <c r="J168" s="18"/>
      <c r="K168" s="18"/>
      <c r="L168" s="16"/>
      <c r="M168" s="16"/>
      <c r="N168" s="16"/>
      <c r="O168" s="16"/>
      <c r="P168" s="18"/>
      <c r="Q168" s="16"/>
      <c r="R168" s="16"/>
      <c r="S168" s="16"/>
      <c r="T168" s="16"/>
      <c r="U168" s="18"/>
      <c r="V168" s="16"/>
      <c r="W168" s="35">
        <f>IF(A168=1,0,V168-V167+W167)</f>
        <v>0</v>
      </c>
      <c r="X168" s="18"/>
      <c r="AQ168">
        <v>161</v>
      </c>
    </row>
    <row r="169" spans="1:43" ht="15">
      <c r="A169" s="32"/>
      <c r="B169" s="33"/>
      <c r="C169" s="33"/>
      <c r="D169" s="29">
        <v>9.8</v>
      </c>
      <c r="F169" s="28"/>
      <c r="AQ169">
        <v>162</v>
      </c>
    </row>
    <row r="170" spans="1:43" s="5" customFormat="1" ht="15.75">
      <c r="A170" s="34"/>
      <c r="B170" s="15"/>
      <c r="C170" s="44">
        <f>C171</f>
        <v>0</v>
      </c>
      <c r="D170" s="36">
        <v>9.9</v>
      </c>
      <c r="E170" s="15"/>
      <c r="F170" s="30"/>
      <c r="G170" s="16"/>
      <c r="H170" s="15" t="str">
        <f>CONCATENATE(E171," ",F171,", ",G171,", ",IF(R171=R$3,C170,C171*2)," "," Km")</f>
        <v> , , 0  Km</v>
      </c>
      <c r="I170" s="17"/>
      <c r="J170" s="18"/>
      <c r="K170" s="18"/>
      <c r="L170" s="16"/>
      <c r="M170" s="16"/>
      <c r="N170" s="16"/>
      <c r="O170" s="16"/>
      <c r="P170" s="18"/>
      <c r="Q170" s="16"/>
      <c r="R170" s="16"/>
      <c r="S170" s="16"/>
      <c r="T170" s="16"/>
      <c r="U170" s="18"/>
      <c r="V170" s="16"/>
      <c r="W170" s="35">
        <f>IF(A170=1,0,V170-V169+W169)</f>
        <v>0</v>
      </c>
      <c r="X170" s="18"/>
      <c r="AQ170">
        <v>163</v>
      </c>
    </row>
    <row r="171" spans="1:43" ht="15">
      <c r="A171" s="32"/>
      <c r="B171" s="33"/>
      <c r="C171" s="33"/>
      <c r="D171" s="29">
        <v>10.8</v>
      </c>
      <c r="F171" s="28"/>
      <c r="AQ171">
        <v>164</v>
      </c>
    </row>
    <row r="172" spans="1:43" s="5" customFormat="1" ht="15.75">
      <c r="A172" s="34"/>
      <c r="B172" s="15"/>
      <c r="C172" s="44">
        <f>C173</f>
        <v>0</v>
      </c>
      <c r="D172" s="36">
        <v>10.9</v>
      </c>
      <c r="E172" s="15"/>
      <c r="F172" s="30"/>
      <c r="G172" s="16"/>
      <c r="H172" s="15" t="str">
        <f>CONCATENATE(E173," ",F173,", ",G173,", ",IF(R173=R$3,C172,C173*2)," "," Km")</f>
        <v> , , 0  Km</v>
      </c>
      <c r="I172" s="17"/>
      <c r="J172" s="18"/>
      <c r="K172" s="18"/>
      <c r="L172" s="16"/>
      <c r="M172" s="16"/>
      <c r="N172" s="16"/>
      <c r="O172" s="16"/>
      <c r="P172" s="18"/>
      <c r="Q172" s="16"/>
      <c r="R172" s="16"/>
      <c r="S172" s="16"/>
      <c r="T172" s="16"/>
      <c r="U172" s="18"/>
      <c r="V172" s="16"/>
      <c r="W172" s="35">
        <f>IF(A172=1,0,V172-V171+W171)</f>
        <v>0</v>
      </c>
      <c r="X172" s="18"/>
      <c r="AQ172">
        <v>165</v>
      </c>
    </row>
    <row r="173" spans="1:43" ht="15">
      <c r="A173" s="32"/>
      <c r="B173" s="33"/>
      <c r="C173" s="33"/>
      <c r="D173" s="29">
        <v>11.8</v>
      </c>
      <c r="F173" s="28"/>
      <c r="AQ173">
        <v>166</v>
      </c>
    </row>
    <row r="174" spans="1:43" s="5" customFormat="1" ht="15.75">
      <c r="A174" s="34"/>
      <c r="B174" s="15"/>
      <c r="C174" s="44">
        <f>C175</f>
        <v>0</v>
      </c>
      <c r="D174" s="36">
        <v>11.9</v>
      </c>
      <c r="E174" s="15"/>
      <c r="F174" s="30"/>
      <c r="G174" s="16"/>
      <c r="H174" s="15" t="str">
        <f>CONCATENATE(E175," ",F175,", ",G175,", ",IF(R175=R$3,C174,C175*2)," "," Km")</f>
        <v> , , 0  Km</v>
      </c>
      <c r="I174" s="17"/>
      <c r="J174" s="18"/>
      <c r="K174" s="18"/>
      <c r="L174" s="16"/>
      <c r="M174" s="16"/>
      <c r="N174" s="16"/>
      <c r="O174" s="16"/>
      <c r="P174" s="18"/>
      <c r="Q174" s="16"/>
      <c r="R174" s="16"/>
      <c r="S174" s="16"/>
      <c r="T174" s="16"/>
      <c r="U174" s="18"/>
      <c r="V174" s="16"/>
      <c r="W174" s="35">
        <f>IF(A174=1,0,V174-V173+W173)</f>
        <v>0</v>
      </c>
      <c r="X174" s="18"/>
      <c r="AQ174">
        <v>167</v>
      </c>
    </row>
    <row r="175" spans="1:43" ht="15">
      <c r="A175" s="32"/>
      <c r="B175" s="33"/>
      <c r="C175" s="33"/>
      <c r="D175" s="29">
        <v>12.8</v>
      </c>
      <c r="F175" s="28"/>
      <c r="AQ175">
        <v>168</v>
      </c>
    </row>
    <row r="176" spans="1:43" s="5" customFormat="1" ht="15.75">
      <c r="A176" s="34"/>
      <c r="B176" s="15"/>
      <c r="C176" s="44">
        <f>C177</f>
        <v>0</v>
      </c>
      <c r="D176" s="36">
        <v>12.9</v>
      </c>
      <c r="E176" s="15"/>
      <c r="F176" s="30"/>
      <c r="G176" s="16"/>
      <c r="H176" s="15" t="str">
        <f>CONCATENATE(E177," ",F177,", ",G177,", ",IF(R177=R$3,C176,C177*2)," "," Km")</f>
        <v> , , 0  Km</v>
      </c>
      <c r="I176" s="17"/>
      <c r="J176" s="18"/>
      <c r="K176" s="18"/>
      <c r="L176" s="16"/>
      <c r="M176" s="16"/>
      <c r="N176" s="16"/>
      <c r="O176" s="16"/>
      <c r="P176" s="18"/>
      <c r="Q176" s="16"/>
      <c r="R176" s="16"/>
      <c r="S176" s="16"/>
      <c r="T176" s="16"/>
      <c r="U176" s="18"/>
      <c r="V176" s="16"/>
      <c r="W176" s="35">
        <f>IF(A176=1,0,V176-V175+W175)</f>
        <v>0</v>
      </c>
      <c r="X176" s="18"/>
      <c r="AQ176">
        <v>169</v>
      </c>
    </row>
    <row r="177" spans="1:43" ht="15">
      <c r="A177" s="32"/>
      <c r="B177" s="33"/>
      <c r="C177" s="33"/>
      <c r="D177" s="29">
        <v>13.8</v>
      </c>
      <c r="F177" s="28"/>
      <c r="AQ177">
        <v>170</v>
      </c>
    </row>
    <row r="178" spans="1:43" s="5" customFormat="1" ht="15.75">
      <c r="A178" s="34"/>
      <c r="B178" s="15"/>
      <c r="C178" s="44">
        <f>C179</f>
        <v>0</v>
      </c>
      <c r="D178" s="36">
        <v>13.9</v>
      </c>
      <c r="E178" s="15"/>
      <c r="F178" s="30"/>
      <c r="G178" s="16"/>
      <c r="H178" s="15" t="str">
        <f>CONCATENATE(E179," ",F179,", ",G179,", ",IF(R179=R$3,C178,C179*2)," "," Km")</f>
        <v> , , 0  Km</v>
      </c>
      <c r="I178" s="17"/>
      <c r="J178" s="18"/>
      <c r="K178" s="18"/>
      <c r="L178" s="16"/>
      <c r="M178" s="16"/>
      <c r="N178" s="16"/>
      <c r="O178" s="16"/>
      <c r="P178" s="18"/>
      <c r="Q178" s="16"/>
      <c r="R178" s="16"/>
      <c r="S178" s="16"/>
      <c r="T178" s="16"/>
      <c r="U178" s="18"/>
      <c r="V178" s="16"/>
      <c r="W178" s="35">
        <f>IF(A178=1,0,V178-V177+W177)</f>
        <v>0</v>
      </c>
      <c r="X178" s="18"/>
      <c r="AQ178">
        <v>171</v>
      </c>
    </row>
    <row r="179" spans="1:43" ht="15">
      <c r="A179" s="32"/>
      <c r="B179" s="33"/>
      <c r="C179" s="33"/>
      <c r="D179" s="29">
        <v>14.8</v>
      </c>
      <c r="F179" s="28"/>
      <c r="AQ179">
        <v>172</v>
      </c>
    </row>
    <row r="180" spans="1:43" s="5" customFormat="1" ht="15.75">
      <c r="A180" s="34"/>
      <c r="B180" s="15"/>
      <c r="C180" s="44">
        <f>C181</f>
        <v>0</v>
      </c>
      <c r="D180" s="36">
        <v>14.9</v>
      </c>
      <c r="E180" s="15"/>
      <c r="F180" s="30"/>
      <c r="G180" s="16"/>
      <c r="H180" s="15" t="str">
        <f>CONCATENATE(E181," ",F181,", ",G181,", ",IF(R181=R$3,C180,C181*2)," "," Km")</f>
        <v> , , 0  Km</v>
      </c>
      <c r="I180" s="17"/>
      <c r="J180" s="18"/>
      <c r="K180" s="18"/>
      <c r="L180" s="16"/>
      <c r="M180" s="16"/>
      <c r="N180" s="16"/>
      <c r="O180" s="16"/>
      <c r="P180" s="18"/>
      <c r="Q180" s="16"/>
      <c r="R180" s="16"/>
      <c r="S180" s="16"/>
      <c r="T180" s="16"/>
      <c r="U180" s="18"/>
      <c r="V180" s="16"/>
      <c r="W180" s="35">
        <f>IF(A180=1,0,V180-V179+W179)</f>
        <v>0</v>
      </c>
      <c r="X180" s="18"/>
      <c r="AQ180">
        <v>173</v>
      </c>
    </row>
    <row r="181" spans="1:43" ht="15">
      <c r="A181" s="32"/>
      <c r="B181" s="33"/>
      <c r="C181" s="33"/>
      <c r="D181" s="29">
        <v>15.8</v>
      </c>
      <c r="F181" s="28"/>
      <c r="AQ181">
        <v>174</v>
      </c>
    </row>
    <row r="182" spans="1:43" s="5" customFormat="1" ht="15.75">
      <c r="A182" s="34"/>
      <c r="B182" s="15"/>
      <c r="C182" s="44">
        <f>C183</f>
        <v>0</v>
      </c>
      <c r="D182" s="36">
        <v>15.9</v>
      </c>
      <c r="E182" s="15"/>
      <c r="F182" s="30"/>
      <c r="G182" s="16"/>
      <c r="H182" s="15" t="str">
        <f>CONCATENATE(E183," ",F183,", ",G183,", ",IF(R183=R$3,C182,C183*2)," "," Km")</f>
        <v> , , 0  Km</v>
      </c>
      <c r="I182" s="17"/>
      <c r="J182" s="18"/>
      <c r="K182" s="18"/>
      <c r="L182" s="16"/>
      <c r="M182" s="16"/>
      <c r="N182" s="16"/>
      <c r="O182" s="16"/>
      <c r="P182" s="18"/>
      <c r="Q182" s="16"/>
      <c r="R182" s="16"/>
      <c r="S182" s="16"/>
      <c r="T182" s="16"/>
      <c r="U182" s="18"/>
      <c r="V182" s="16"/>
      <c r="W182" s="35">
        <f>IF(A182=1,0,V182-V181+W181)</f>
        <v>0</v>
      </c>
      <c r="X182" s="18"/>
      <c r="AQ182">
        <v>175</v>
      </c>
    </row>
    <row r="183" spans="1:43" ht="15">
      <c r="A183" s="32"/>
      <c r="B183" s="33"/>
      <c r="C183" s="33"/>
      <c r="D183" s="29">
        <v>16.8</v>
      </c>
      <c r="F183" s="28"/>
      <c r="AQ183">
        <v>176</v>
      </c>
    </row>
    <row r="184" spans="1:43" s="5" customFormat="1" ht="15.75">
      <c r="A184" s="34"/>
      <c r="B184" s="15"/>
      <c r="C184" s="44">
        <f>C185</f>
        <v>0</v>
      </c>
      <c r="D184" s="36">
        <v>16.9</v>
      </c>
      <c r="E184" s="15"/>
      <c r="F184" s="30"/>
      <c r="G184" s="16"/>
      <c r="H184" s="15" t="str">
        <f>CONCATENATE(E185," ",F185,", ",G185,", ",IF(R185=R$3,C184,C185*2)," "," Km")</f>
        <v> , , 0  Km</v>
      </c>
      <c r="I184" s="17"/>
      <c r="J184" s="18"/>
      <c r="K184" s="18"/>
      <c r="L184" s="16"/>
      <c r="M184" s="16"/>
      <c r="N184" s="16"/>
      <c r="O184" s="16"/>
      <c r="P184" s="18"/>
      <c r="Q184" s="16"/>
      <c r="R184" s="16"/>
      <c r="S184" s="16"/>
      <c r="T184" s="16"/>
      <c r="U184" s="18"/>
      <c r="V184" s="16"/>
      <c r="W184" s="35">
        <f>IF(A184=1,0,V184-V183+W183)</f>
        <v>0</v>
      </c>
      <c r="X184" s="18"/>
      <c r="AQ184">
        <v>177</v>
      </c>
    </row>
    <row r="185" spans="1:43" ht="15">
      <c r="A185" s="32"/>
      <c r="B185" s="33"/>
      <c r="C185" s="33"/>
      <c r="D185" s="29">
        <v>17.8</v>
      </c>
      <c r="F185" s="28"/>
      <c r="AQ185">
        <v>178</v>
      </c>
    </row>
    <row r="186" spans="1:43" s="5" customFormat="1" ht="15.75">
      <c r="A186" s="34"/>
      <c r="B186" s="15"/>
      <c r="C186" s="44">
        <f>C187</f>
        <v>0</v>
      </c>
      <c r="D186" s="36">
        <v>17.9</v>
      </c>
      <c r="E186" s="15"/>
      <c r="F186" s="30"/>
      <c r="G186" s="16"/>
      <c r="H186" s="15" t="str">
        <f>CONCATENATE(E187," ",F187,", ",G187,", ",IF(R187=R$3,C186,C187*2)," "," Km")</f>
        <v> , , 0  Km</v>
      </c>
      <c r="I186" s="17"/>
      <c r="J186" s="18"/>
      <c r="K186" s="18"/>
      <c r="L186" s="16"/>
      <c r="M186" s="16"/>
      <c r="N186" s="16"/>
      <c r="O186" s="16"/>
      <c r="P186" s="18"/>
      <c r="Q186" s="16"/>
      <c r="R186" s="16"/>
      <c r="S186" s="16"/>
      <c r="T186" s="16"/>
      <c r="U186" s="18"/>
      <c r="V186" s="16"/>
      <c r="W186" s="35">
        <f>IF(A186=1,0,V186-V185+W185)</f>
        <v>0</v>
      </c>
      <c r="X186" s="18"/>
      <c r="AQ186">
        <v>179</v>
      </c>
    </row>
    <row r="187" spans="1:43" ht="15">
      <c r="A187" s="32"/>
      <c r="B187" s="33"/>
      <c r="C187" s="33"/>
      <c r="D187" s="29">
        <v>18.8</v>
      </c>
      <c r="F187" s="28"/>
      <c r="AQ187">
        <v>180</v>
      </c>
    </row>
    <row r="188" spans="1:43" s="5" customFormat="1" ht="15.75">
      <c r="A188" s="34"/>
      <c r="B188" s="15"/>
      <c r="C188" s="44">
        <f>C189</f>
        <v>0</v>
      </c>
      <c r="D188" s="36">
        <v>18.9</v>
      </c>
      <c r="E188" s="15"/>
      <c r="F188" s="30"/>
      <c r="G188" s="16"/>
      <c r="H188" s="15" t="str">
        <f>CONCATENATE(E189," ",F189,", ",G189,", ",IF(R189=R$3,C188,C189*2)," "," Km")</f>
        <v> , , 0  Km</v>
      </c>
      <c r="I188" s="17"/>
      <c r="J188" s="18"/>
      <c r="K188" s="18"/>
      <c r="L188" s="16"/>
      <c r="M188" s="16"/>
      <c r="N188" s="16"/>
      <c r="O188" s="16"/>
      <c r="P188" s="18"/>
      <c r="Q188" s="16"/>
      <c r="R188" s="16"/>
      <c r="S188" s="16"/>
      <c r="T188" s="16"/>
      <c r="U188" s="18"/>
      <c r="V188" s="16"/>
      <c r="W188" s="35">
        <f>IF(A188=1,0,V188-V187+W187)</f>
        <v>0</v>
      </c>
      <c r="X188" s="18"/>
      <c r="AQ188">
        <v>181</v>
      </c>
    </row>
    <row r="189" spans="1:43" ht="15">
      <c r="A189" s="32"/>
      <c r="B189" s="33"/>
      <c r="C189" s="33"/>
      <c r="D189" s="29">
        <v>19.8</v>
      </c>
      <c r="F189" s="28"/>
      <c r="AQ189">
        <v>182</v>
      </c>
    </row>
    <row r="190" spans="1:43" s="5" customFormat="1" ht="15.75">
      <c r="A190" s="34"/>
      <c r="B190" s="15"/>
      <c r="C190" s="44">
        <f>C191</f>
        <v>0</v>
      </c>
      <c r="D190" s="36">
        <v>19.9</v>
      </c>
      <c r="E190" s="15"/>
      <c r="F190" s="30"/>
      <c r="G190" s="16"/>
      <c r="H190" s="15" t="str">
        <f>CONCATENATE(E191," ",F191,", ",G191,", ",IF(R191=R$3,C190,C191*2)," "," Km")</f>
        <v> , , 0  Km</v>
      </c>
      <c r="I190" s="17"/>
      <c r="J190" s="18"/>
      <c r="K190" s="18"/>
      <c r="L190" s="16"/>
      <c r="M190" s="16"/>
      <c r="N190" s="16"/>
      <c r="O190" s="16"/>
      <c r="P190" s="18"/>
      <c r="Q190" s="16"/>
      <c r="R190" s="16"/>
      <c r="S190" s="16"/>
      <c r="T190" s="16"/>
      <c r="U190" s="18"/>
      <c r="V190" s="16"/>
      <c r="W190" s="35">
        <f>IF(A190=1,0,V190-V189+W189)</f>
        <v>0</v>
      </c>
      <c r="X190" s="18"/>
      <c r="AQ190">
        <v>183</v>
      </c>
    </row>
    <row r="191" spans="1:43" ht="15">
      <c r="A191" s="32"/>
      <c r="B191" s="33"/>
      <c r="C191" s="33"/>
      <c r="D191" s="29">
        <v>20.8</v>
      </c>
      <c r="F191" s="28"/>
      <c r="AQ191">
        <v>184</v>
      </c>
    </row>
    <row r="192" spans="1:43" s="5" customFormat="1" ht="15.75">
      <c r="A192" s="34"/>
      <c r="B192" s="15"/>
      <c r="C192" s="44">
        <f>C193</f>
        <v>0</v>
      </c>
      <c r="D192" s="36">
        <v>20.9</v>
      </c>
      <c r="E192" s="15"/>
      <c r="F192" s="30"/>
      <c r="G192" s="16"/>
      <c r="H192" s="15" t="str">
        <f>CONCATENATE(E193," ",F193,", ",G193,", ",IF(R193=R$3,C192,C193*2)," "," Km")</f>
        <v> , , 0  Km</v>
      </c>
      <c r="I192" s="17"/>
      <c r="J192" s="18"/>
      <c r="K192" s="18"/>
      <c r="L192" s="16"/>
      <c r="M192" s="16"/>
      <c r="N192" s="16"/>
      <c r="O192" s="16"/>
      <c r="P192" s="18"/>
      <c r="Q192" s="16"/>
      <c r="R192" s="16"/>
      <c r="S192" s="16"/>
      <c r="T192" s="16"/>
      <c r="U192" s="18"/>
      <c r="V192" s="16"/>
      <c r="W192" s="35">
        <f>IF(A192=1,0,V192-V191+W191)</f>
        <v>0</v>
      </c>
      <c r="X192" s="18"/>
      <c r="AQ192">
        <v>185</v>
      </c>
    </row>
    <row r="193" spans="1:43" ht="15">
      <c r="A193" s="32"/>
      <c r="B193" s="33"/>
      <c r="C193" s="33"/>
      <c r="D193" s="29">
        <v>21.8</v>
      </c>
      <c r="F193" s="28"/>
      <c r="AQ193">
        <v>186</v>
      </c>
    </row>
    <row r="194" spans="1:43" s="5" customFormat="1" ht="15.75">
      <c r="A194" s="34"/>
      <c r="B194" s="15"/>
      <c r="C194" s="44">
        <f>C195</f>
        <v>0</v>
      </c>
      <c r="D194" s="36">
        <v>21.9</v>
      </c>
      <c r="E194" s="15"/>
      <c r="F194" s="30"/>
      <c r="G194" s="16"/>
      <c r="H194" s="15" t="str">
        <f>CONCATENATE(E195," ",F195,", ",G195,", ",IF(R195=R$3,C194,C195*2)," "," Km")</f>
        <v> , , 0  Km</v>
      </c>
      <c r="I194" s="17"/>
      <c r="J194" s="18"/>
      <c r="K194" s="18"/>
      <c r="L194" s="16"/>
      <c r="M194" s="16"/>
      <c r="N194" s="16"/>
      <c r="O194" s="16"/>
      <c r="P194" s="18"/>
      <c r="Q194" s="16"/>
      <c r="R194" s="16"/>
      <c r="S194" s="16"/>
      <c r="T194" s="16"/>
      <c r="U194" s="18"/>
      <c r="V194" s="16"/>
      <c r="W194" s="35">
        <f>IF(A194=1,0,V194-V193+W193)</f>
        <v>0</v>
      </c>
      <c r="X194" s="18"/>
      <c r="AQ194">
        <v>187</v>
      </c>
    </row>
    <row r="195" spans="1:43" ht="15">
      <c r="A195" s="32"/>
      <c r="B195" s="33"/>
      <c r="C195" s="33"/>
      <c r="D195" s="29">
        <v>22.8</v>
      </c>
      <c r="F195" s="28"/>
      <c r="AQ195">
        <v>188</v>
      </c>
    </row>
    <row r="196" spans="1:43" s="5" customFormat="1" ht="15.75">
      <c r="A196" s="34"/>
      <c r="B196" s="15"/>
      <c r="C196" s="44">
        <f>C197</f>
        <v>0</v>
      </c>
      <c r="D196" s="36">
        <v>22.9</v>
      </c>
      <c r="E196" s="15"/>
      <c r="F196" s="30"/>
      <c r="G196" s="16"/>
      <c r="H196" s="15" t="str">
        <f>CONCATENATE(E197," ",F197,", ",G197,", ",IF(R197=R$3,C196,C197*2)," "," Km")</f>
        <v> , , 0  Km</v>
      </c>
      <c r="I196" s="17"/>
      <c r="J196" s="18"/>
      <c r="K196" s="18"/>
      <c r="L196" s="16"/>
      <c r="M196" s="16"/>
      <c r="N196" s="16"/>
      <c r="O196" s="16"/>
      <c r="P196" s="18"/>
      <c r="Q196" s="16"/>
      <c r="R196" s="16"/>
      <c r="S196" s="16"/>
      <c r="T196" s="16"/>
      <c r="U196" s="18"/>
      <c r="V196" s="16"/>
      <c r="W196" s="35">
        <f>IF(A196=1,0,V196-V195+W195)</f>
        <v>0</v>
      </c>
      <c r="X196" s="18"/>
      <c r="AQ196">
        <v>189</v>
      </c>
    </row>
    <row r="197" spans="1:43" ht="15">
      <c r="A197" s="32"/>
      <c r="B197" s="33"/>
      <c r="C197" s="33"/>
      <c r="D197" s="29">
        <v>23.8</v>
      </c>
      <c r="F197" s="28"/>
      <c r="AQ197">
        <v>190</v>
      </c>
    </row>
    <row r="198" spans="1:43" s="5" customFormat="1" ht="15.75">
      <c r="A198" s="34"/>
      <c r="B198" s="15"/>
      <c r="C198" s="44">
        <f>C199</f>
        <v>0</v>
      </c>
      <c r="D198" s="36">
        <v>23.9</v>
      </c>
      <c r="E198" s="15"/>
      <c r="F198" s="30"/>
      <c r="G198" s="16"/>
      <c r="H198" s="15" t="str">
        <f>CONCATENATE(E199," ",F199,", ",G199,", ",IF(R199=R$3,C198,C199*2)," "," Km")</f>
        <v> , , 0  Km</v>
      </c>
      <c r="I198" s="17"/>
      <c r="J198" s="18"/>
      <c r="K198" s="18"/>
      <c r="L198" s="16"/>
      <c r="M198" s="16"/>
      <c r="N198" s="16"/>
      <c r="O198" s="16"/>
      <c r="P198" s="18"/>
      <c r="Q198" s="16"/>
      <c r="R198" s="16"/>
      <c r="S198" s="16"/>
      <c r="T198" s="16"/>
      <c r="U198" s="18"/>
      <c r="V198" s="16"/>
      <c r="W198" s="35">
        <f>IF(A198=1,0,V198-V197+W197)</f>
        <v>0</v>
      </c>
      <c r="X198" s="18"/>
      <c r="AQ198">
        <v>191</v>
      </c>
    </row>
    <row r="199" spans="1:43" ht="15">
      <c r="A199" s="32"/>
      <c r="B199" s="33"/>
      <c r="C199" s="33"/>
      <c r="D199" s="29">
        <v>24.8</v>
      </c>
      <c r="F199" s="28"/>
      <c r="AQ199">
        <v>192</v>
      </c>
    </row>
    <row r="200" spans="1:43" s="5" customFormat="1" ht="15.75">
      <c r="A200" s="34"/>
      <c r="B200" s="15"/>
      <c r="C200" s="44">
        <f>C201</f>
        <v>0</v>
      </c>
      <c r="D200" s="36">
        <v>24.9</v>
      </c>
      <c r="E200" s="15"/>
      <c r="F200" s="30"/>
      <c r="G200" s="16"/>
      <c r="H200" s="15" t="str">
        <f>CONCATENATE(E201," ",F201,", ",G201,", ",IF(R201=R$3,C200,C201*2)," "," Km")</f>
        <v> , , 0  Km</v>
      </c>
      <c r="I200" s="17"/>
      <c r="J200" s="18"/>
      <c r="K200" s="18"/>
      <c r="L200" s="16"/>
      <c r="M200" s="16"/>
      <c r="N200" s="16"/>
      <c r="O200" s="16"/>
      <c r="P200" s="18"/>
      <c r="Q200" s="16"/>
      <c r="R200" s="16"/>
      <c r="S200" s="16"/>
      <c r="T200" s="16"/>
      <c r="U200" s="18"/>
      <c r="V200" s="16"/>
      <c r="W200" s="35">
        <f>IF(A200=1,0,V200-V199+W199)</f>
        <v>0</v>
      </c>
      <c r="X200" s="18"/>
      <c r="AQ200">
        <v>193</v>
      </c>
    </row>
    <row r="201" spans="1:43" ht="15">
      <c r="A201" s="32"/>
      <c r="B201" s="33"/>
      <c r="C201" s="33"/>
      <c r="D201" s="29">
        <v>25.8</v>
      </c>
      <c r="F201" s="28"/>
      <c r="AQ201">
        <v>194</v>
      </c>
    </row>
    <row r="202" spans="1:43" s="5" customFormat="1" ht="15.75">
      <c r="A202" s="34"/>
      <c r="B202" s="15"/>
      <c r="C202" s="44">
        <f>C203</f>
        <v>0</v>
      </c>
      <c r="D202" s="36">
        <v>25.9</v>
      </c>
      <c r="E202" s="15"/>
      <c r="F202" s="30"/>
      <c r="G202" s="16"/>
      <c r="H202" s="15" t="str">
        <f>CONCATENATE(E203," ",F203,", ",G203,", ",IF(R203=R$3,C202,C203*2)," "," Km")</f>
        <v> , , 0  Km</v>
      </c>
      <c r="I202" s="17"/>
      <c r="J202" s="18"/>
      <c r="K202" s="18"/>
      <c r="L202" s="16"/>
      <c r="M202" s="16"/>
      <c r="N202" s="16"/>
      <c r="O202" s="16"/>
      <c r="P202" s="18"/>
      <c r="Q202" s="16"/>
      <c r="R202" s="16"/>
      <c r="S202" s="16"/>
      <c r="T202" s="16"/>
      <c r="U202" s="18"/>
      <c r="V202" s="16"/>
      <c r="W202" s="35">
        <f>IF(A202=1,0,V202-V201+W201)</f>
        <v>0</v>
      </c>
      <c r="X202" s="18"/>
      <c r="AQ202">
        <v>195</v>
      </c>
    </row>
    <row r="203" spans="1:43" ht="15">
      <c r="A203" s="32"/>
      <c r="B203" s="33"/>
      <c r="C203" s="33"/>
      <c r="D203" s="29">
        <v>26.8</v>
      </c>
      <c r="F203" s="28"/>
      <c r="AQ203">
        <v>196</v>
      </c>
    </row>
    <row r="204" spans="1:43" s="5" customFormat="1" ht="15.75">
      <c r="A204" s="34"/>
      <c r="B204" s="15"/>
      <c r="C204" s="44">
        <f>C205</f>
        <v>0</v>
      </c>
      <c r="D204" s="36">
        <v>26.9</v>
      </c>
      <c r="E204" s="15"/>
      <c r="F204" s="30"/>
      <c r="G204" s="16"/>
      <c r="H204" s="15" t="str">
        <f>CONCATENATE(E205," ",F205,", ",G205,", ",IF(R205=R$3,C204,C205*2)," "," Km")</f>
        <v> , , 0  Km</v>
      </c>
      <c r="I204" s="17"/>
      <c r="J204" s="18"/>
      <c r="K204" s="18"/>
      <c r="L204" s="16"/>
      <c r="M204" s="16"/>
      <c r="N204" s="16"/>
      <c r="O204" s="16"/>
      <c r="P204" s="18"/>
      <c r="Q204" s="16"/>
      <c r="R204" s="16"/>
      <c r="S204" s="16"/>
      <c r="T204" s="16"/>
      <c r="U204" s="18"/>
      <c r="V204" s="16"/>
      <c r="W204" s="35">
        <f>IF(A204=1,0,V204-V203+W203)</f>
        <v>0</v>
      </c>
      <c r="X204" s="18"/>
      <c r="AQ204">
        <v>197</v>
      </c>
    </row>
    <row r="205" spans="1:43" ht="15">
      <c r="A205" s="32"/>
      <c r="B205" s="33"/>
      <c r="C205" s="33"/>
      <c r="D205" s="29">
        <v>27.8</v>
      </c>
      <c r="F205" s="28"/>
      <c r="AQ205">
        <v>198</v>
      </c>
    </row>
    <row r="206" spans="1:43" s="5" customFormat="1" ht="15.75">
      <c r="A206" s="34"/>
      <c r="B206" s="15"/>
      <c r="C206" s="44">
        <f>C207</f>
        <v>0</v>
      </c>
      <c r="D206" s="36">
        <v>27.9</v>
      </c>
      <c r="E206" s="15"/>
      <c r="F206" s="30"/>
      <c r="G206" s="16"/>
      <c r="H206" s="15" t="str">
        <f>CONCATENATE(E207," ",F207,", ",G207,", ",IF(R207=R$3,C206,C207*2)," "," Km")</f>
        <v> , , 0  Km</v>
      </c>
      <c r="I206" s="17"/>
      <c r="J206" s="18"/>
      <c r="K206" s="18"/>
      <c r="L206" s="16"/>
      <c r="M206" s="16"/>
      <c r="N206" s="16"/>
      <c r="O206" s="16"/>
      <c r="P206" s="18"/>
      <c r="Q206" s="16"/>
      <c r="R206" s="16"/>
      <c r="S206" s="16"/>
      <c r="T206" s="16"/>
      <c r="U206" s="18"/>
      <c r="V206" s="16"/>
      <c r="W206" s="35">
        <f>IF(A206=1,0,V206-V205+W205)</f>
        <v>0</v>
      </c>
      <c r="X206" s="18"/>
      <c r="AQ206">
        <v>199</v>
      </c>
    </row>
    <row r="207" spans="1:43" ht="15">
      <c r="A207" s="32"/>
      <c r="B207" s="33"/>
      <c r="C207" s="33"/>
      <c r="D207" s="29">
        <v>28.8</v>
      </c>
      <c r="F207" s="28"/>
      <c r="AQ207">
        <v>200</v>
      </c>
    </row>
    <row r="208" spans="1:43" s="5" customFormat="1" ht="15.75">
      <c r="A208" s="34"/>
      <c r="B208" s="15"/>
      <c r="C208" s="44">
        <f>C209</f>
        <v>0</v>
      </c>
      <c r="D208" s="36">
        <v>28.9</v>
      </c>
      <c r="E208" s="15"/>
      <c r="F208" s="30"/>
      <c r="G208" s="16"/>
      <c r="H208" s="15" t="str">
        <f>CONCATENATE(E209," ",F209,", ",G209,", ",IF(R209=R$3,C208,C209*2)," "," Km")</f>
        <v> , , 0  Km</v>
      </c>
      <c r="I208" s="17"/>
      <c r="J208" s="18"/>
      <c r="K208" s="18"/>
      <c r="L208" s="16"/>
      <c r="M208" s="16"/>
      <c r="N208" s="16"/>
      <c r="O208" s="16"/>
      <c r="P208" s="18"/>
      <c r="Q208" s="16"/>
      <c r="R208" s="16"/>
      <c r="S208" s="16"/>
      <c r="T208" s="16"/>
      <c r="U208" s="18"/>
      <c r="V208" s="16"/>
      <c r="W208" s="35">
        <f>IF(A208=1,0,V208-V207+W207)</f>
        <v>0</v>
      </c>
      <c r="X208" s="18"/>
      <c r="AQ208">
        <v>201</v>
      </c>
    </row>
    <row r="209" spans="1:43" ht="15">
      <c r="A209" s="32"/>
      <c r="B209" s="33"/>
      <c r="C209" s="33"/>
      <c r="D209" s="29">
        <v>29.8</v>
      </c>
      <c r="F209" s="28"/>
      <c r="AQ209">
        <v>202</v>
      </c>
    </row>
    <row r="210" spans="1:43" s="5" customFormat="1" ht="15.75">
      <c r="A210" s="34"/>
      <c r="B210" s="15"/>
      <c r="C210" s="44">
        <f>C211</f>
        <v>0</v>
      </c>
      <c r="D210" s="36">
        <v>29.9</v>
      </c>
      <c r="E210" s="15"/>
      <c r="F210" s="30"/>
      <c r="G210" s="16"/>
      <c r="H210" s="15" t="str">
        <f>CONCATENATE(E211," ",F211,", ",G211,", ",IF(R211=R$3,C210,C211*2)," "," Km")</f>
        <v> , , 0  Km</v>
      </c>
      <c r="I210" s="17"/>
      <c r="J210" s="18"/>
      <c r="K210" s="18"/>
      <c r="L210" s="16"/>
      <c r="M210" s="16"/>
      <c r="N210" s="16"/>
      <c r="O210" s="16"/>
      <c r="P210" s="18"/>
      <c r="Q210" s="16"/>
      <c r="R210" s="16"/>
      <c r="S210" s="16"/>
      <c r="T210" s="16"/>
      <c r="U210" s="18"/>
      <c r="V210" s="16"/>
      <c r="W210" s="35">
        <f>IF(A210=1,0,V210-V209+W209)</f>
        <v>0</v>
      </c>
      <c r="X210" s="18"/>
      <c r="AQ210">
        <v>203</v>
      </c>
    </row>
    <row r="211" spans="1:43" ht="15">
      <c r="A211" s="32"/>
      <c r="B211" s="33"/>
      <c r="C211" s="33"/>
      <c r="D211" s="29">
        <v>30.8</v>
      </c>
      <c r="F211" s="28"/>
      <c r="AQ211">
        <v>204</v>
      </c>
    </row>
    <row r="212" spans="1:43" s="5" customFormat="1" ht="15.75">
      <c r="A212" s="34"/>
      <c r="B212" s="15"/>
      <c r="C212" s="44">
        <f>C213</f>
        <v>0</v>
      </c>
      <c r="D212" s="36">
        <v>30.9</v>
      </c>
      <c r="E212" s="15"/>
      <c r="F212" s="30"/>
      <c r="G212" s="16"/>
      <c r="H212" s="15" t="str">
        <f>CONCATENATE(E213," ",F213,", ",G213,", ",IF(R213=R$3,C212,C213*2)," "," Km")</f>
        <v> , , 0  Km</v>
      </c>
      <c r="I212" s="17"/>
      <c r="J212" s="18"/>
      <c r="K212" s="18"/>
      <c r="L212" s="16"/>
      <c r="M212" s="16"/>
      <c r="N212" s="16"/>
      <c r="O212" s="16"/>
      <c r="P212" s="18"/>
      <c r="Q212" s="16"/>
      <c r="R212" s="16"/>
      <c r="S212" s="16"/>
      <c r="T212" s="16"/>
      <c r="U212" s="18"/>
      <c r="V212" s="16"/>
      <c r="W212" s="35">
        <f>IF(A212=1,0,V212-V211+W211)</f>
        <v>0</v>
      </c>
      <c r="X212" s="18"/>
      <c r="AQ212">
        <v>205</v>
      </c>
    </row>
    <row r="213" spans="1:43" ht="15">
      <c r="A213" s="32"/>
      <c r="B213" s="33"/>
      <c r="C213" s="33"/>
      <c r="D213" s="29">
        <v>31.8</v>
      </c>
      <c r="F213" s="28"/>
      <c r="AQ213">
        <v>206</v>
      </c>
    </row>
    <row r="214" spans="1:43" s="5" customFormat="1" ht="15.75">
      <c r="A214" s="34"/>
      <c r="B214" s="15"/>
      <c r="C214" s="44">
        <f>C215</f>
        <v>0</v>
      </c>
      <c r="D214" s="36">
        <v>31.9</v>
      </c>
      <c r="E214" s="15"/>
      <c r="F214" s="30"/>
      <c r="G214" s="16"/>
      <c r="H214" s="15" t="str">
        <f>CONCATENATE(E215," ",F215,", ",G215,", ",IF(R215=R$3,C214,C215*2)," "," Km")</f>
        <v> , , 0  Km</v>
      </c>
      <c r="I214" s="17"/>
      <c r="J214" s="18"/>
      <c r="K214" s="18"/>
      <c r="L214" s="16"/>
      <c r="M214" s="16"/>
      <c r="N214" s="16"/>
      <c r="O214" s="16"/>
      <c r="P214" s="18"/>
      <c r="Q214" s="16"/>
      <c r="R214" s="16"/>
      <c r="S214" s="16"/>
      <c r="T214" s="16"/>
      <c r="U214" s="18"/>
      <c r="V214" s="16"/>
      <c r="W214" s="35">
        <f>IF(A214=1,0,V214-V213+W213)</f>
        <v>0</v>
      </c>
      <c r="X214" s="18"/>
      <c r="AQ214">
        <v>207</v>
      </c>
    </row>
    <row r="215" spans="1:43" ht="15">
      <c r="A215" s="32"/>
      <c r="B215" s="33"/>
      <c r="C215" s="33"/>
      <c r="D215" s="29">
        <v>32.8</v>
      </c>
      <c r="F215" s="28"/>
      <c r="AQ215">
        <v>208</v>
      </c>
    </row>
    <row r="216" spans="1:43" s="5" customFormat="1" ht="15.75">
      <c r="A216" s="34"/>
      <c r="B216" s="15"/>
      <c r="C216" s="44">
        <f>C217</f>
        <v>0</v>
      </c>
      <c r="D216" s="36">
        <v>32.9</v>
      </c>
      <c r="E216" s="15"/>
      <c r="F216" s="30"/>
      <c r="G216" s="16"/>
      <c r="H216" s="15" t="str">
        <f>CONCATENATE(E217," ",F217,", ",G217,", ",IF(R217=R$3,C216,C217*2)," "," Km")</f>
        <v> , , 0  Km</v>
      </c>
      <c r="I216" s="17"/>
      <c r="J216" s="18"/>
      <c r="K216" s="18"/>
      <c r="L216" s="16"/>
      <c r="M216" s="16"/>
      <c r="N216" s="16"/>
      <c r="O216" s="16"/>
      <c r="P216" s="18"/>
      <c r="Q216" s="16"/>
      <c r="R216" s="16"/>
      <c r="S216" s="16"/>
      <c r="T216" s="16"/>
      <c r="U216" s="18"/>
      <c r="V216" s="16"/>
      <c r="W216" s="35">
        <f>IF(A216=1,0,V216-V215+W215)</f>
        <v>0</v>
      </c>
      <c r="X216" s="18"/>
      <c r="AQ216">
        <v>209</v>
      </c>
    </row>
    <row r="217" spans="1:43" ht="15">
      <c r="A217" s="32"/>
      <c r="B217" s="33"/>
      <c r="C217" s="33"/>
      <c r="D217" s="29">
        <v>33.8</v>
      </c>
      <c r="F217" s="28"/>
      <c r="AQ217">
        <v>210</v>
      </c>
    </row>
    <row r="218" spans="1:43" s="5" customFormat="1" ht="15.75">
      <c r="A218" s="34"/>
      <c r="B218" s="15"/>
      <c r="C218" s="44">
        <f>C219</f>
        <v>0</v>
      </c>
      <c r="D218" s="36">
        <v>33.9</v>
      </c>
      <c r="E218" s="15"/>
      <c r="F218" s="30"/>
      <c r="G218" s="16"/>
      <c r="H218" s="15" t="str">
        <f>CONCATENATE(E219," ",F219,", ",G219,", ",IF(R219=R$3,C218,C219*2)," "," Km")</f>
        <v> , , 0  Km</v>
      </c>
      <c r="I218" s="17"/>
      <c r="J218" s="18"/>
      <c r="K218" s="18"/>
      <c r="L218" s="16"/>
      <c r="M218" s="16"/>
      <c r="N218" s="16"/>
      <c r="O218" s="16"/>
      <c r="P218" s="18"/>
      <c r="Q218" s="16"/>
      <c r="R218" s="16"/>
      <c r="S218" s="16"/>
      <c r="T218" s="16"/>
      <c r="U218" s="18"/>
      <c r="V218" s="16"/>
      <c r="W218" s="35">
        <f>IF(A218=1,0,V218-V217+W217)</f>
        <v>0</v>
      </c>
      <c r="X218" s="18"/>
      <c r="AQ218">
        <v>211</v>
      </c>
    </row>
    <row r="219" ht="15">
      <c r="AQ219">
        <v>212</v>
      </c>
    </row>
    <row r="220" ht="15">
      <c r="AQ220">
        <v>213</v>
      </c>
    </row>
    <row r="221" ht="15">
      <c r="AQ221">
        <v>214</v>
      </c>
    </row>
    <row r="222" ht="15">
      <c r="AQ222">
        <v>215</v>
      </c>
    </row>
    <row r="223" ht="15">
      <c r="AQ223">
        <v>216</v>
      </c>
    </row>
    <row r="224" ht="15">
      <c r="AQ224">
        <v>217</v>
      </c>
    </row>
    <row r="225" ht="15">
      <c r="AQ225">
        <v>218</v>
      </c>
    </row>
    <row r="226" ht="15">
      <c r="AQ226">
        <v>219</v>
      </c>
    </row>
    <row r="227" ht="15">
      <c r="AQ227">
        <v>220</v>
      </c>
    </row>
    <row r="228" ht="15">
      <c r="AQ228">
        <v>221</v>
      </c>
    </row>
    <row r="229" ht="15">
      <c r="AQ229">
        <v>222</v>
      </c>
    </row>
    <row r="230" ht="15">
      <c r="AQ230">
        <v>223</v>
      </c>
    </row>
    <row r="231" ht="15">
      <c r="AQ231">
        <v>224</v>
      </c>
    </row>
    <row r="232" ht="15">
      <c r="AQ232">
        <v>225</v>
      </c>
    </row>
    <row r="233" ht="15">
      <c r="AQ233">
        <v>226</v>
      </c>
    </row>
    <row r="234" ht="15">
      <c r="AQ234">
        <v>227</v>
      </c>
    </row>
    <row r="235" ht="15">
      <c r="AQ235">
        <v>228</v>
      </c>
    </row>
    <row r="236" ht="15">
      <c r="AQ236">
        <v>229</v>
      </c>
    </row>
    <row r="237" ht="15">
      <c r="AQ237">
        <v>230</v>
      </c>
    </row>
    <row r="266" ht="15">
      <c r="AQ266">
        <v>190</v>
      </c>
    </row>
    <row r="268" ht="15.75" hidden="1">
      <c r="H268" s="7" t="s">
        <v>58</v>
      </c>
    </row>
    <row r="269" spans="8:11" ht="15.75" hidden="1">
      <c r="H269" s="7" t="s">
        <v>58</v>
      </c>
      <c r="I269" s="9"/>
      <c r="J269" s="11"/>
      <c r="K269" s="11"/>
    </row>
    <row r="270" spans="5:8" ht="15" hidden="1">
      <c r="E270" t="s">
        <v>19</v>
      </c>
      <c r="F270" t="s">
        <v>16</v>
      </c>
      <c r="G270" t="s">
        <v>13</v>
      </c>
      <c r="H270" t="s">
        <v>107</v>
      </c>
    </row>
    <row r="271" spans="5:8" ht="15" hidden="1">
      <c r="E271" t="s">
        <v>20</v>
      </c>
      <c r="F271" t="s">
        <v>17</v>
      </c>
      <c r="G271" t="s">
        <v>14</v>
      </c>
      <c r="H271" t="s">
        <v>108</v>
      </c>
    </row>
    <row r="272" spans="5:8" ht="15" hidden="1">
      <c r="E272" t="s">
        <v>21</v>
      </c>
      <c r="F272" t="s">
        <v>18</v>
      </c>
      <c r="H272" t="s">
        <v>66</v>
      </c>
    </row>
    <row r="273" spans="5:8" ht="15" hidden="1">
      <c r="E273" t="s">
        <v>22</v>
      </c>
      <c r="H273" t="s">
        <v>67</v>
      </c>
    </row>
    <row r="274" spans="5:8" ht="15" hidden="1">
      <c r="E274" t="s">
        <v>23</v>
      </c>
      <c r="H274" t="s">
        <v>57</v>
      </c>
    </row>
    <row r="275" spans="5:8" ht="15" hidden="1">
      <c r="E275" t="s">
        <v>24</v>
      </c>
      <c r="H275" t="s">
        <v>37</v>
      </c>
    </row>
    <row r="276" ht="15" hidden="1">
      <c r="E276" t="s">
        <v>25</v>
      </c>
    </row>
    <row r="277" ht="15" hidden="1">
      <c r="E277" t="s">
        <v>26</v>
      </c>
    </row>
    <row r="278" ht="15" hidden="1">
      <c r="E278" t="s">
        <v>27</v>
      </c>
    </row>
    <row r="279" ht="15" hidden="1">
      <c r="E279" t="s">
        <v>28</v>
      </c>
    </row>
    <row r="280" ht="15" hidden="1">
      <c r="E280" t="s">
        <v>29</v>
      </c>
    </row>
    <row r="281" ht="15" hidden="1">
      <c r="E281" t="s">
        <v>63</v>
      </c>
    </row>
    <row r="282" ht="15" hidden="1">
      <c r="E282" t="s">
        <v>64</v>
      </c>
    </row>
    <row r="283" ht="15" hidden="1">
      <c r="E283" t="s">
        <v>65</v>
      </c>
    </row>
    <row r="284" ht="15" hidden="1">
      <c r="E284" t="s">
        <v>30</v>
      </c>
    </row>
    <row r="285" ht="15" hidden="1">
      <c r="E285" t="s">
        <v>31</v>
      </c>
    </row>
    <row r="286" ht="15" hidden="1">
      <c r="E286" t="s">
        <v>56</v>
      </c>
    </row>
    <row r="300" spans="1:33" ht="15.75">
      <c r="A300" s="19">
        <f aca="true" t="shared" si="77" ref="A300:A320">SUM(A299+1)</f>
        <v>1</v>
      </c>
      <c r="B300" s="19"/>
      <c r="C300" s="19"/>
      <c r="D300" s="19"/>
      <c r="E300" s="20"/>
      <c r="F300" s="19" t="s">
        <v>18</v>
      </c>
      <c r="G300" s="20" t="s">
        <v>13</v>
      </c>
      <c r="H300" s="20"/>
      <c r="I300" s="21"/>
      <c r="J300" s="19"/>
      <c r="K300" s="19"/>
      <c r="L300" s="6">
        <f aca="true" t="shared" si="78" ref="L300:L320">SUM(L299+L$4)</f>
        <v>0.001388888888888889</v>
      </c>
      <c r="M300" s="6"/>
      <c r="N300" s="6">
        <f aca="true" t="shared" si="79" ref="N300:N320">SUM(M300-L300)</f>
        <v>-0.001388888888888889</v>
      </c>
      <c r="O300" s="6">
        <f aca="true" t="shared" si="80" ref="O300:O320">IF($A300=1,0,N300-N299+O299)</f>
        <v>0</v>
      </c>
      <c r="P300" s="24">
        <f aca="true" t="shared" si="81" ref="P300:P320">SUM(C300/(N300*24))</f>
        <v>0</v>
      </c>
      <c r="Q300" s="6">
        <f aca="true" t="shared" si="82" ref="Q300:Q320">SUM(Q299+Q$4)</f>
        <v>0.001388888888888889</v>
      </c>
      <c r="R300" s="6"/>
      <c r="S300" s="6">
        <f aca="true" t="shared" si="83" ref="S300:S320">SUM(R300-Q300)</f>
        <v>-0.001388888888888889</v>
      </c>
      <c r="T300" s="6">
        <f aca="true" t="shared" si="84" ref="T300:T320">IF($A300=1,0,S300-S299+T299)</f>
        <v>0</v>
      </c>
      <c r="U300" s="24">
        <f aca="true" t="shared" si="85" ref="U300:U320">SUM(C300/(S300*24))</f>
        <v>0</v>
      </c>
      <c r="V300" s="6">
        <f aca="true" t="shared" si="86" ref="V300:V320">IF(R300=R$5,N300,N300+S300)</f>
        <v>-0.001388888888888889</v>
      </c>
      <c r="W300" s="6">
        <f aca="true" t="shared" si="87" ref="W300:W320">IF($A300=1,0,V300-V299+W299)</f>
        <v>0</v>
      </c>
      <c r="X300" s="24">
        <f aca="true" t="shared" si="88" ref="X300:X320">IF(N300=R$5,U300,((C300*2)/(V300*24)))</f>
        <v>0</v>
      </c>
      <c r="Z300" s="3">
        <f aca="true" t="shared" si="89" ref="Z300:Z320">SUM(D300)</f>
        <v>0</v>
      </c>
      <c r="AA300">
        <f aca="true" t="shared" si="90" ref="AA300:AA320">T($H298)</f>
      </c>
      <c r="AB300" t="str">
        <f aca="true" t="shared" si="91" ref="AB300:AB320">T(B$1)</f>
        <v>Løpsnavn </v>
      </c>
      <c r="AC300" t="str">
        <f aca="true" t="shared" si="92" ref="AC300:AC320">CONCATENATE(A300,". Plass med tiden  ")</f>
        <v>1. Plass med tiden  </v>
      </c>
      <c r="AD300" s="14">
        <f aca="true" t="shared" si="93" ref="AD300:AD320">SUM(V300)</f>
        <v>-0.001388888888888889</v>
      </c>
      <c r="AE300" t="str">
        <f aca="true" t="shared" si="94" ref="AE300:AE320">CONCATENATE(E300," - ",AM300,,"km",F300,", ",G300)</f>
        <v> - kmC, Senior</v>
      </c>
      <c r="AF300" t="str">
        <f aca="true" t="shared" si="95" ref="AF300:AF320">T($B$2)</f>
        <v>dato og år</v>
      </c>
      <c r="AG300" t="str">
        <f aca="true" t="shared" si="96" ref="AG300:AG320">IF(B300&gt;0,"a","x")</f>
        <v>x</v>
      </c>
    </row>
    <row r="301" spans="1:33" ht="15.75">
      <c r="A301" s="19">
        <f t="shared" si="77"/>
        <v>2</v>
      </c>
      <c r="B301" s="19"/>
      <c r="C301" s="19"/>
      <c r="D301" s="19"/>
      <c r="E301" s="20"/>
      <c r="F301" s="19" t="s">
        <v>18</v>
      </c>
      <c r="G301" s="20" t="s">
        <v>13</v>
      </c>
      <c r="H301" s="20"/>
      <c r="I301" s="21"/>
      <c r="J301" s="19"/>
      <c r="K301" s="19"/>
      <c r="L301" s="6">
        <f t="shared" si="78"/>
        <v>0.002777777777777778</v>
      </c>
      <c r="M301" s="6"/>
      <c r="N301" s="6">
        <f t="shared" si="79"/>
        <v>-0.002777777777777778</v>
      </c>
      <c r="O301" s="6">
        <f t="shared" si="80"/>
        <v>-0.001388888888888889</v>
      </c>
      <c r="P301" s="24">
        <f t="shared" si="81"/>
        <v>0</v>
      </c>
      <c r="Q301" s="6">
        <f t="shared" si="82"/>
        <v>0.002777777777777778</v>
      </c>
      <c r="R301" s="6"/>
      <c r="S301" s="6">
        <f t="shared" si="83"/>
        <v>-0.002777777777777778</v>
      </c>
      <c r="T301" s="6">
        <f t="shared" si="84"/>
        <v>-0.001388888888888889</v>
      </c>
      <c r="U301" s="24">
        <f t="shared" si="85"/>
        <v>0</v>
      </c>
      <c r="V301" s="6">
        <f t="shared" si="86"/>
        <v>-0.002777777777777778</v>
      </c>
      <c r="W301" s="6">
        <f t="shared" si="87"/>
        <v>-0.001388888888888889</v>
      </c>
      <c r="X301" s="24">
        <f t="shared" si="88"/>
        <v>0</v>
      </c>
      <c r="Z301" s="3">
        <f t="shared" si="89"/>
        <v>0</v>
      </c>
      <c r="AA301">
        <f t="shared" si="90"/>
      </c>
      <c r="AB301" t="str">
        <f t="shared" si="91"/>
        <v>Løpsnavn </v>
      </c>
      <c r="AC301" t="str">
        <f t="shared" si="92"/>
        <v>2. Plass med tiden  </v>
      </c>
      <c r="AD301" s="14">
        <f t="shared" si="93"/>
        <v>-0.002777777777777778</v>
      </c>
      <c r="AE301" t="str">
        <f t="shared" si="94"/>
        <v> - kmC, Senior</v>
      </c>
      <c r="AF301" t="str">
        <f t="shared" si="95"/>
        <v>dato og år</v>
      </c>
      <c r="AG301" t="str">
        <f t="shared" si="96"/>
        <v>x</v>
      </c>
    </row>
    <row r="302" spans="1:33" ht="15.75">
      <c r="A302" s="19">
        <f t="shared" si="77"/>
        <v>3</v>
      </c>
      <c r="B302" s="19"/>
      <c r="C302" s="19"/>
      <c r="D302" s="19"/>
      <c r="E302" s="20"/>
      <c r="F302" s="19" t="s">
        <v>18</v>
      </c>
      <c r="G302" s="20" t="s">
        <v>13</v>
      </c>
      <c r="H302" s="20"/>
      <c r="I302" s="21"/>
      <c r="J302" s="19"/>
      <c r="K302" s="19"/>
      <c r="L302" s="6">
        <f t="shared" si="78"/>
        <v>0.004166666666666667</v>
      </c>
      <c r="M302" s="6"/>
      <c r="N302" s="6">
        <f t="shared" si="79"/>
        <v>-0.004166666666666667</v>
      </c>
      <c r="O302" s="6">
        <f t="shared" si="80"/>
        <v>-0.0027777777777777775</v>
      </c>
      <c r="P302" s="24">
        <f t="shared" si="81"/>
        <v>0</v>
      </c>
      <c r="Q302" s="6">
        <f t="shared" si="82"/>
        <v>0.004166666666666667</v>
      </c>
      <c r="R302" s="6"/>
      <c r="S302" s="6">
        <f t="shared" si="83"/>
        <v>-0.004166666666666667</v>
      </c>
      <c r="T302" s="6">
        <f t="shared" si="84"/>
        <v>-0.0027777777777777775</v>
      </c>
      <c r="U302" s="24">
        <f t="shared" si="85"/>
        <v>0</v>
      </c>
      <c r="V302" s="6">
        <f t="shared" si="86"/>
        <v>-0.004166666666666667</v>
      </c>
      <c r="W302" s="6">
        <f t="shared" si="87"/>
        <v>-0.0027777777777777775</v>
      </c>
      <c r="X302" s="24">
        <f t="shared" si="88"/>
        <v>0</v>
      </c>
      <c r="Z302" s="3">
        <f t="shared" si="89"/>
        <v>0</v>
      </c>
      <c r="AA302">
        <f t="shared" si="90"/>
      </c>
      <c r="AB302" t="str">
        <f t="shared" si="91"/>
        <v>Løpsnavn </v>
      </c>
      <c r="AC302" t="str">
        <f t="shared" si="92"/>
        <v>3. Plass med tiden  </v>
      </c>
      <c r="AD302" s="14">
        <f t="shared" si="93"/>
        <v>-0.004166666666666667</v>
      </c>
      <c r="AE302" t="str">
        <f t="shared" si="94"/>
        <v> - kmC, Senior</v>
      </c>
      <c r="AF302" t="str">
        <f t="shared" si="95"/>
        <v>dato og år</v>
      </c>
      <c r="AG302" t="str">
        <f t="shared" si="96"/>
        <v>x</v>
      </c>
    </row>
    <row r="303" spans="1:33" ht="15.75">
      <c r="A303" s="19">
        <f t="shared" si="77"/>
        <v>4</v>
      </c>
      <c r="B303" s="19"/>
      <c r="C303" s="19"/>
      <c r="D303" s="19"/>
      <c r="E303" s="20"/>
      <c r="F303" s="19" t="s">
        <v>18</v>
      </c>
      <c r="G303" s="20" t="s">
        <v>13</v>
      </c>
      <c r="H303" s="20"/>
      <c r="I303" s="21"/>
      <c r="J303" s="19"/>
      <c r="K303" s="19"/>
      <c r="L303" s="6">
        <f t="shared" si="78"/>
        <v>0.005555555555555556</v>
      </c>
      <c r="M303" s="6"/>
      <c r="N303" s="6">
        <f t="shared" si="79"/>
        <v>-0.005555555555555556</v>
      </c>
      <c r="O303" s="6">
        <f t="shared" si="80"/>
        <v>-0.004166666666666667</v>
      </c>
      <c r="P303" s="24">
        <f t="shared" si="81"/>
        <v>0</v>
      </c>
      <c r="Q303" s="6">
        <f t="shared" si="82"/>
        <v>0.005555555555555556</v>
      </c>
      <c r="R303" s="6"/>
      <c r="S303" s="6">
        <f t="shared" si="83"/>
        <v>-0.005555555555555556</v>
      </c>
      <c r="T303" s="6">
        <f t="shared" si="84"/>
        <v>-0.004166666666666667</v>
      </c>
      <c r="U303" s="24">
        <f t="shared" si="85"/>
        <v>0</v>
      </c>
      <c r="V303" s="6">
        <f t="shared" si="86"/>
        <v>-0.005555555555555556</v>
      </c>
      <c r="W303" s="6">
        <f t="shared" si="87"/>
        <v>-0.004166666666666667</v>
      </c>
      <c r="X303" s="24">
        <f t="shared" si="88"/>
        <v>0</v>
      </c>
      <c r="Z303" s="3">
        <f t="shared" si="89"/>
        <v>0</v>
      </c>
      <c r="AA303">
        <f t="shared" si="90"/>
      </c>
      <c r="AB303" t="str">
        <f t="shared" si="91"/>
        <v>Løpsnavn </v>
      </c>
      <c r="AC303" t="str">
        <f t="shared" si="92"/>
        <v>4. Plass med tiden  </v>
      </c>
      <c r="AD303" s="14">
        <f t="shared" si="93"/>
        <v>-0.005555555555555556</v>
      </c>
      <c r="AE303" t="str">
        <f t="shared" si="94"/>
        <v> - kmC, Senior</v>
      </c>
      <c r="AF303" t="str">
        <f t="shared" si="95"/>
        <v>dato og år</v>
      </c>
      <c r="AG303" t="str">
        <f t="shared" si="96"/>
        <v>x</v>
      </c>
    </row>
    <row r="304" spans="1:33" ht="15.75">
      <c r="A304" s="19">
        <f t="shared" si="77"/>
        <v>5</v>
      </c>
      <c r="B304" s="19"/>
      <c r="C304" s="19"/>
      <c r="D304" s="19"/>
      <c r="E304" s="20"/>
      <c r="F304" s="19" t="s">
        <v>18</v>
      </c>
      <c r="G304" s="20" t="s">
        <v>13</v>
      </c>
      <c r="H304" s="20"/>
      <c r="I304" s="21"/>
      <c r="J304" s="19"/>
      <c r="K304" s="19"/>
      <c r="L304" s="6">
        <f t="shared" si="78"/>
        <v>0.006944444444444445</v>
      </c>
      <c r="M304" s="6"/>
      <c r="N304" s="6">
        <f t="shared" si="79"/>
        <v>-0.006944444444444445</v>
      </c>
      <c r="O304" s="6">
        <f t="shared" si="80"/>
        <v>-0.005555555555555556</v>
      </c>
      <c r="P304" s="24">
        <f t="shared" si="81"/>
        <v>0</v>
      </c>
      <c r="Q304" s="6">
        <f t="shared" si="82"/>
        <v>0.006944444444444445</v>
      </c>
      <c r="R304" s="6"/>
      <c r="S304" s="6">
        <f t="shared" si="83"/>
        <v>-0.006944444444444445</v>
      </c>
      <c r="T304" s="6">
        <f t="shared" si="84"/>
        <v>-0.005555555555555556</v>
      </c>
      <c r="U304" s="24">
        <f t="shared" si="85"/>
        <v>0</v>
      </c>
      <c r="V304" s="6">
        <f t="shared" si="86"/>
        <v>-0.006944444444444445</v>
      </c>
      <c r="W304" s="6">
        <f t="shared" si="87"/>
        <v>-0.005555555555555556</v>
      </c>
      <c r="X304" s="24">
        <f t="shared" si="88"/>
        <v>0</v>
      </c>
      <c r="Z304" s="3">
        <f t="shared" si="89"/>
        <v>0</v>
      </c>
      <c r="AA304">
        <f t="shared" si="90"/>
      </c>
      <c r="AB304" t="str">
        <f t="shared" si="91"/>
        <v>Løpsnavn </v>
      </c>
      <c r="AC304" t="str">
        <f t="shared" si="92"/>
        <v>5. Plass med tiden  </v>
      </c>
      <c r="AD304" s="14">
        <f t="shared" si="93"/>
        <v>-0.006944444444444445</v>
      </c>
      <c r="AE304" t="str">
        <f t="shared" si="94"/>
        <v> - kmC, Senior</v>
      </c>
      <c r="AF304" t="str">
        <f t="shared" si="95"/>
        <v>dato og år</v>
      </c>
      <c r="AG304" t="str">
        <f t="shared" si="96"/>
        <v>x</v>
      </c>
    </row>
    <row r="305" spans="1:33" ht="15.75">
      <c r="A305" s="19">
        <f t="shared" si="77"/>
        <v>6</v>
      </c>
      <c r="B305" s="19"/>
      <c r="C305" s="19"/>
      <c r="D305" s="19"/>
      <c r="E305" s="20"/>
      <c r="F305" s="19" t="s">
        <v>18</v>
      </c>
      <c r="G305" s="20" t="s">
        <v>13</v>
      </c>
      <c r="H305" s="20"/>
      <c r="I305" s="21"/>
      <c r="J305" s="19"/>
      <c r="K305" s="19"/>
      <c r="L305" s="6">
        <f t="shared" si="78"/>
        <v>0.008333333333333333</v>
      </c>
      <c r="M305" s="6"/>
      <c r="N305" s="6">
        <f t="shared" si="79"/>
        <v>-0.008333333333333333</v>
      </c>
      <c r="O305" s="6">
        <f t="shared" si="80"/>
        <v>-0.006944444444444444</v>
      </c>
      <c r="P305" s="24">
        <f t="shared" si="81"/>
        <v>0</v>
      </c>
      <c r="Q305" s="6">
        <f t="shared" si="82"/>
        <v>0.008333333333333333</v>
      </c>
      <c r="R305" s="6"/>
      <c r="S305" s="6">
        <f t="shared" si="83"/>
        <v>-0.008333333333333333</v>
      </c>
      <c r="T305" s="6">
        <f t="shared" si="84"/>
        <v>-0.006944444444444444</v>
      </c>
      <c r="U305" s="24">
        <f t="shared" si="85"/>
        <v>0</v>
      </c>
      <c r="V305" s="6">
        <f t="shared" si="86"/>
        <v>-0.008333333333333333</v>
      </c>
      <c r="W305" s="6">
        <f t="shared" si="87"/>
        <v>-0.006944444444444444</v>
      </c>
      <c r="X305" s="24">
        <f t="shared" si="88"/>
        <v>0</v>
      </c>
      <c r="Z305" s="3">
        <f t="shared" si="89"/>
        <v>0</v>
      </c>
      <c r="AA305">
        <f t="shared" si="90"/>
      </c>
      <c r="AB305" t="str">
        <f t="shared" si="91"/>
        <v>Løpsnavn </v>
      </c>
      <c r="AC305" t="str">
        <f t="shared" si="92"/>
        <v>6. Plass med tiden  </v>
      </c>
      <c r="AD305" s="14">
        <f t="shared" si="93"/>
        <v>-0.008333333333333333</v>
      </c>
      <c r="AE305" t="str">
        <f t="shared" si="94"/>
        <v> - kmC, Senior</v>
      </c>
      <c r="AF305" t="str">
        <f t="shared" si="95"/>
        <v>dato og år</v>
      </c>
      <c r="AG305" t="str">
        <f t="shared" si="96"/>
        <v>x</v>
      </c>
    </row>
    <row r="306" spans="1:33" ht="15.75">
      <c r="A306" s="19">
        <f t="shared" si="77"/>
        <v>7</v>
      </c>
      <c r="B306" s="19"/>
      <c r="C306" s="19"/>
      <c r="D306" s="19"/>
      <c r="E306" s="20"/>
      <c r="F306" s="19" t="s">
        <v>18</v>
      </c>
      <c r="G306" s="20" t="s">
        <v>13</v>
      </c>
      <c r="H306" s="20"/>
      <c r="I306" s="21"/>
      <c r="J306" s="19"/>
      <c r="K306" s="19"/>
      <c r="L306" s="6">
        <f t="shared" si="78"/>
        <v>0.009722222222222222</v>
      </c>
      <c r="M306" s="6"/>
      <c r="N306" s="6">
        <f t="shared" si="79"/>
        <v>-0.009722222222222222</v>
      </c>
      <c r="O306" s="6">
        <f t="shared" si="80"/>
        <v>-0.008333333333333333</v>
      </c>
      <c r="P306" s="24">
        <f t="shared" si="81"/>
        <v>0</v>
      </c>
      <c r="Q306" s="6">
        <f t="shared" si="82"/>
        <v>0.009722222222222222</v>
      </c>
      <c r="R306" s="6"/>
      <c r="S306" s="6">
        <f t="shared" si="83"/>
        <v>-0.009722222222222222</v>
      </c>
      <c r="T306" s="6">
        <f t="shared" si="84"/>
        <v>-0.008333333333333333</v>
      </c>
      <c r="U306" s="24">
        <f t="shared" si="85"/>
        <v>0</v>
      </c>
      <c r="V306" s="6">
        <f t="shared" si="86"/>
        <v>-0.009722222222222222</v>
      </c>
      <c r="W306" s="6">
        <f t="shared" si="87"/>
        <v>-0.008333333333333333</v>
      </c>
      <c r="X306" s="24">
        <f t="shared" si="88"/>
        <v>0</v>
      </c>
      <c r="Z306" s="3">
        <f t="shared" si="89"/>
        <v>0</v>
      </c>
      <c r="AA306">
        <f t="shared" si="90"/>
      </c>
      <c r="AB306" t="str">
        <f t="shared" si="91"/>
        <v>Løpsnavn </v>
      </c>
      <c r="AC306" t="str">
        <f t="shared" si="92"/>
        <v>7. Plass med tiden  </v>
      </c>
      <c r="AD306" s="14">
        <f t="shared" si="93"/>
        <v>-0.009722222222222222</v>
      </c>
      <c r="AE306" t="str">
        <f t="shared" si="94"/>
        <v> - kmC, Senior</v>
      </c>
      <c r="AF306" t="str">
        <f t="shared" si="95"/>
        <v>dato og år</v>
      </c>
      <c r="AG306" t="str">
        <f t="shared" si="96"/>
        <v>x</v>
      </c>
    </row>
    <row r="307" spans="1:33" ht="15.75">
      <c r="A307" s="19">
        <f t="shared" si="77"/>
        <v>8</v>
      </c>
      <c r="B307" s="19"/>
      <c r="C307" s="19"/>
      <c r="D307" s="19"/>
      <c r="E307" s="20"/>
      <c r="F307" s="19" t="s">
        <v>18</v>
      </c>
      <c r="G307" s="20" t="s">
        <v>13</v>
      </c>
      <c r="H307" s="20"/>
      <c r="I307" s="21"/>
      <c r="J307" s="19"/>
      <c r="K307" s="19"/>
      <c r="L307" s="6">
        <f t="shared" si="78"/>
        <v>0.011111111111111112</v>
      </c>
      <c r="M307" s="6"/>
      <c r="N307" s="6">
        <f t="shared" si="79"/>
        <v>-0.011111111111111112</v>
      </c>
      <c r="O307" s="6">
        <f t="shared" si="80"/>
        <v>-0.009722222222222222</v>
      </c>
      <c r="P307" s="24">
        <f t="shared" si="81"/>
        <v>0</v>
      </c>
      <c r="Q307" s="6">
        <f t="shared" si="82"/>
        <v>0.011111111111111112</v>
      </c>
      <c r="R307" s="6"/>
      <c r="S307" s="6">
        <f t="shared" si="83"/>
        <v>-0.011111111111111112</v>
      </c>
      <c r="T307" s="6">
        <f t="shared" si="84"/>
        <v>-0.009722222222222222</v>
      </c>
      <c r="U307" s="24">
        <f t="shared" si="85"/>
        <v>0</v>
      </c>
      <c r="V307" s="6">
        <f t="shared" si="86"/>
        <v>-0.011111111111111112</v>
      </c>
      <c r="W307" s="6">
        <f t="shared" si="87"/>
        <v>-0.009722222222222222</v>
      </c>
      <c r="X307" s="24">
        <f t="shared" si="88"/>
        <v>0</v>
      </c>
      <c r="Z307" s="3">
        <f t="shared" si="89"/>
        <v>0</v>
      </c>
      <c r="AA307">
        <f t="shared" si="90"/>
      </c>
      <c r="AB307" t="str">
        <f t="shared" si="91"/>
        <v>Løpsnavn </v>
      </c>
      <c r="AC307" t="str">
        <f t="shared" si="92"/>
        <v>8. Plass med tiden  </v>
      </c>
      <c r="AD307" s="14">
        <f t="shared" si="93"/>
        <v>-0.011111111111111112</v>
      </c>
      <c r="AE307" t="str">
        <f t="shared" si="94"/>
        <v> - kmC, Senior</v>
      </c>
      <c r="AF307" t="str">
        <f t="shared" si="95"/>
        <v>dato og år</v>
      </c>
      <c r="AG307" t="str">
        <f t="shared" si="96"/>
        <v>x</v>
      </c>
    </row>
    <row r="308" spans="1:33" ht="15.75">
      <c r="A308" s="19">
        <f t="shared" si="77"/>
        <v>9</v>
      </c>
      <c r="B308" s="19"/>
      <c r="C308" s="19"/>
      <c r="D308" s="19"/>
      <c r="E308" s="20"/>
      <c r="F308" s="19" t="s">
        <v>18</v>
      </c>
      <c r="G308" s="20" t="s">
        <v>13</v>
      </c>
      <c r="H308" s="20"/>
      <c r="I308" s="21"/>
      <c r="J308" s="19"/>
      <c r="K308" s="19"/>
      <c r="L308" s="6">
        <f t="shared" si="78"/>
        <v>0.0125</v>
      </c>
      <c r="M308" s="6"/>
      <c r="N308" s="6">
        <f t="shared" si="79"/>
        <v>-0.0125</v>
      </c>
      <c r="O308" s="6">
        <f t="shared" si="80"/>
        <v>-0.011111111111111112</v>
      </c>
      <c r="P308" s="24">
        <f t="shared" si="81"/>
        <v>0</v>
      </c>
      <c r="Q308" s="6">
        <f t="shared" si="82"/>
        <v>0.0125</v>
      </c>
      <c r="R308" s="6"/>
      <c r="S308" s="6">
        <f t="shared" si="83"/>
        <v>-0.0125</v>
      </c>
      <c r="T308" s="6">
        <f t="shared" si="84"/>
        <v>-0.011111111111111112</v>
      </c>
      <c r="U308" s="24">
        <f t="shared" si="85"/>
        <v>0</v>
      </c>
      <c r="V308" s="6">
        <f t="shared" si="86"/>
        <v>-0.0125</v>
      </c>
      <c r="W308" s="6">
        <f t="shared" si="87"/>
        <v>-0.011111111111111112</v>
      </c>
      <c r="X308" s="24">
        <f t="shared" si="88"/>
        <v>0</v>
      </c>
      <c r="Z308" s="3">
        <f t="shared" si="89"/>
        <v>0</v>
      </c>
      <c r="AA308">
        <f t="shared" si="90"/>
      </c>
      <c r="AB308" t="str">
        <f t="shared" si="91"/>
        <v>Løpsnavn </v>
      </c>
      <c r="AC308" t="str">
        <f t="shared" si="92"/>
        <v>9. Plass med tiden  </v>
      </c>
      <c r="AD308" s="14">
        <f t="shared" si="93"/>
        <v>-0.0125</v>
      </c>
      <c r="AE308" t="str">
        <f t="shared" si="94"/>
        <v> - kmC, Senior</v>
      </c>
      <c r="AF308" t="str">
        <f t="shared" si="95"/>
        <v>dato og år</v>
      </c>
      <c r="AG308" t="str">
        <f t="shared" si="96"/>
        <v>x</v>
      </c>
    </row>
    <row r="309" spans="1:33" ht="15.75">
      <c r="A309" s="19">
        <f t="shared" si="77"/>
        <v>10</v>
      </c>
      <c r="B309" s="19"/>
      <c r="C309" s="19"/>
      <c r="D309" s="19"/>
      <c r="E309" s="20"/>
      <c r="F309" s="19" t="s">
        <v>18</v>
      </c>
      <c r="G309" s="20" t="s">
        <v>13</v>
      </c>
      <c r="H309" s="20"/>
      <c r="I309" s="21"/>
      <c r="J309" s="19"/>
      <c r="K309" s="19"/>
      <c r="L309" s="6">
        <f t="shared" si="78"/>
        <v>0.01388888888888889</v>
      </c>
      <c r="M309" s="6"/>
      <c r="N309" s="6">
        <f t="shared" si="79"/>
        <v>-0.01388888888888889</v>
      </c>
      <c r="O309" s="6">
        <f t="shared" si="80"/>
        <v>-0.0125</v>
      </c>
      <c r="P309" s="24">
        <f t="shared" si="81"/>
        <v>0</v>
      </c>
      <c r="Q309" s="6">
        <f t="shared" si="82"/>
        <v>0.01388888888888889</v>
      </c>
      <c r="R309" s="6"/>
      <c r="S309" s="6">
        <f t="shared" si="83"/>
        <v>-0.01388888888888889</v>
      </c>
      <c r="T309" s="6">
        <f t="shared" si="84"/>
        <v>-0.0125</v>
      </c>
      <c r="U309" s="24">
        <f t="shared" si="85"/>
        <v>0</v>
      </c>
      <c r="V309" s="6">
        <f t="shared" si="86"/>
        <v>-0.01388888888888889</v>
      </c>
      <c r="W309" s="6">
        <f t="shared" si="87"/>
        <v>-0.0125</v>
      </c>
      <c r="X309" s="24">
        <f t="shared" si="88"/>
        <v>0</v>
      </c>
      <c r="Z309" s="3">
        <f t="shared" si="89"/>
        <v>0</v>
      </c>
      <c r="AA309">
        <f t="shared" si="90"/>
      </c>
      <c r="AB309" t="str">
        <f t="shared" si="91"/>
        <v>Løpsnavn </v>
      </c>
      <c r="AC309" t="str">
        <f t="shared" si="92"/>
        <v>10. Plass med tiden  </v>
      </c>
      <c r="AD309" s="14">
        <f t="shared" si="93"/>
        <v>-0.01388888888888889</v>
      </c>
      <c r="AE309" t="str">
        <f t="shared" si="94"/>
        <v> - kmC, Senior</v>
      </c>
      <c r="AF309" t="str">
        <f t="shared" si="95"/>
        <v>dato og år</v>
      </c>
      <c r="AG309" t="str">
        <f t="shared" si="96"/>
        <v>x</v>
      </c>
    </row>
    <row r="310" spans="1:33" ht="15.75">
      <c r="A310" s="19">
        <f t="shared" si="77"/>
        <v>11</v>
      </c>
      <c r="B310" s="19"/>
      <c r="C310" s="19"/>
      <c r="D310" s="19"/>
      <c r="E310" s="20"/>
      <c r="F310" s="19" t="s">
        <v>18</v>
      </c>
      <c r="G310" s="20" t="s">
        <v>13</v>
      </c>
      <c r="H310" s="20"/>
      <c r="I310" s="21"/>
      <c r="J310" s="19"/>
      <c r="K310" s="19"/>
      <c r="L310" s="6">
        <f t="shared" si="78"/>
        <v>0.015277777777777779</v>
      </c>
      <c r="M310" s="6"/>
      <c r="N310" s="6">
        <f t="shared" si="79"/>
        <v>-0.015277777777777779</v>
      </c>
      <c r="O310" s="6">
        <f t="shared" si="80"/>
        <v>-0.01388888888888889</v>
      </c>
      <c r="P310" s="24">
        <f t="shared" si="81"/>
        <v>0</v>
      </c>
      <c r="Q310" s="6">
        <f t="shared" si="82"/>
        <v>0.015277777777777779</v>
      </c>
      <c r="R310" s="6"/>
      <c r="S310" s="6">
        <f t="shared" si="83"/>
        <v>-0.015277777777777779</v>
      </c>
      <c r="T310" s="6">
        <f t="shared" si="84"/>
        <v>-0.01388888888888889</v>
      </c>
      <c r="U310" s="24">
        <f t="shared" si="85"/>
        <v>0</v>
      </c>
      <c r="V310" s="6">
        <f t="shared" si="86"/>
        <v>-0.015277777777777779</v>
      </c>
      <c r="W310" s="6">
        <f t="shared" si="87"/>
        <v>-0.01388888888888889</v>
      </c>
      <c r="X310" s="24">
        <f t="shared" si="88"/>
        <v>0</v>
      </c>
      <c r="Z310" s="3">
        <f t="shared" si="89"/>
        <v>0</v>
      </c>
      <c r="AA310">
        <f t="shared" si="90"/>
      </c>
      <c r="AB310" t="str">
        <f t="shared" si="91"/>
        <v>Løpsnavn </v>
      </c>
      <c r="AC310" t="str">
        <f t="shared" si="92"/>
        <v>11. Plass med tiden  </v>
      </c>
      <c r="AD310" s="14">
        <f t="shared" si="93"/>
        <v>-0.015277777777777779</v>
      </c>
      <c r="AE310" t="str">
        <f t="shared" si="94"/>
        <v> - kmC, Senior</v>
      </c>
      <c r="AF310" t="str">
        <f t="shared" si="95"/>
        <v>dato og år</v>
      </c>
      <c r="AG310" t="str">
        <f t="shared" si="96"/>
        <v>x</v>
      </c>
    </row>
    <row r="311" spans="1:33" ht="15.75">
      <c r="A311" s="19">
        <f t="shared" si="77"/>
        <v>12</v>
      </c>
      <c r="B311" s="19"/>
      <c r="C311" s="19"/>
      <c r="D311" s="19"/>
      <c r="E311" s="20"/>
      <c r="F311" s="19" t="s">
        <v>18</v>
      </c>
      <c r="G311" s="20" t="s">
        <v>13</v>
      </c>
      <c r="H311" s="20"/>
      <c r="I311" s="21"/>
      <c r="J311" s="19"/>
      <c r="K311" s="19"/>
      <c r="L311" s="6">
        <f t="shared" si="78"/>
        <v>0.016666666666666666</v>
      </c>
      <c r="M311" s="6"/>
      <c r="N311" s="6">
        <f t="shared" si="79"/>
        <v>-0.016666666666666666</v>
      </c>
      <c r="O311" s="6">
        <f t="shared" si="80"/>
        <v>-0.015277777777777777</v>
      </c>
      <c r="P311" s="24">
        <f t="shared" si="81"/>
        <v>0</v>
      </c>
      <c r="Q311" s="6">
        <f t="shared" si="82"/>
        <v>0.016666666666666666</v>
      </c>
      <c r="R311" s="6"/>
      <c r="S311" s="6">
        <f t="shared" si="83"/>
        <v>-0.016666666666666666</v>
      </c>
      <c r="T311" s="6">
        <f t="shared" si="84"/>
        <v>-0.015277777777777777</v>
      </c>
      <c r="U311" s="24">
        <f t="shared" si="85"/>
        <v>0</v>
      </c>
      <c r="V311" s="6">
        <f t="shared" si="86"/>
        <v>-0.016666666666666666</v>
      </c>
      <c r="W311" s="6">
        <f t="shared" si="87"/>
        <v>-0.015277777777777777</v>
      </c>
      <c r="X311" s="24">
        <f t="shared" si="88"/>
        <v>0</v>
      </c>
      <c r="Z311" s="3">
        <f t="shared" si="89"/>
        <v>0</v>
      </c>
      <c r="AA311">
        <f t="shared" si="90"/>
      </c>
      <c r="AB311" t="str">
        <f t="shared" si="91"/>
        <v>Løpsnavn </v>
      </c>
      <c r="AC311" t="str">
        <f t="shared" si="92"/>
        <v>12. Plass med tiden  </v>
      </c>
      <c r="AD311" s="14">
        <f t="shared" si="93"/>
        <v>-0.016666666666666666</v>
      </c>
      <c r="AE311" t="str">
        <f t="shared" si="94"/>
        <v> - kmC, Senior</v>
      </c>
      <c r="AF311" t="str">
        <f t="shared" si="95"/>
        <v>dato og år</v>
      </c>
      <c r="AG311" t="str">
        <f t="shared" si="96"/>
        <v>x</v>
      </c>
    </row>
    <row r="312" spans="1:33" ht="15.75">
      <c r="A312" s="19">
        <f t="shared" si="77"/>
        <v>13</v>
      </c>
      <c r="B312" s="19"/>
      <c r="C312" s="19"/>
      <c r="D312" s="19"/>
      <c r="E312" s="20"/>
      <c r="F312" s="19" t="s">
        <v>18</v>
      </c>
      <c r="G312" s="20" t="s">
        <v>13</v>
      </c>
      <c r="H312" s="20"/>
      <c r="I312" s="21"/>
      <c r="J312" s="19"/>
      <c r="K312" s="19"/>
      <c r="L312" s="6">
        <f t="shared" si="78"/>
        <v>0.018055555555555554</v>
      </c>
      <c r="M312" s="6"/>
      <c r="N312" s="6">
        <f t="shared" si="79"/>
        <v>-0.018055555555555554</v>
      </c>
      <c r="O312" s="6">
        <f t="shared" si="80"/>
        <v>-0.016666666666666663</v>
      </c>
      <c r="P312" s="24">
        <f t="shared" si="81"/>
        <v>0</v>
      </c>
      <c r="Q312" s="6">
        <f t="shared" si="82"/>
        <v>0.018055555555555554</v>
      </c>
      <c r="R312" s="6"/>
      <c r="S312" s="6">
        <f t="shared" si="83"/>
        <v>-0.018055555555555554</v>
      </c>
      <c r="T312" s="6">
        <f t="shared" si="84"/>
        <v>-0.016666666666666663</v>
      </c>
      <c r="U312" s="24">
        <f t="shared" si="85"/>
        <v>0</v>
      </c>
      <c r="V312" s="6">
        <f t="shared" si="86"/>
        <v>-0.018055555555555554</v>
      </c>
      <c r="W312" s="6">
        <f t="shared" si="87"/>
        <v>-0.016666666666666663</v>
      </c>
      <c r="X312" s="24">
        <f t="shared" si="88"/>
        <v>0</v>
      </c>
      <c r="Z312" s="3">
        <f t="shared" si="89"/>
        <v>0</v>
      </c>
      <c r="AA312">
        <f t="shared" si="90"/>
      </c>
      <c r="AB312" t="str">
        <f t="shared" si="91"/>
        <v>Løpsnavn </v>
      </c>
      <c r="AC312" t="str">
        <f t="shared" si="92"/>
        <v>13. Plass med tiden  </v>
      </c>
      <c r="AD312" s="14">
        <f t="shared" si="93"/>
        <v>-0.018055555555555554</v>
      </c>
      <c r="AE312" t="str">
        <f t="shared" si="94"/>
        <v> - kmC, Senior</v>
      </c>
      <c r="AF312" t="str">
        <f t="shared" si="95"/>
        <v>dato og år</v>
      </c>
      <c r="AG312" t="str">
        <f t="shared" si="96"/>
        <v>x</v>
      </c>
    </row>
    <row r="313" spans="1:33" ht="15.75">
      <c r="A313" s="19">
        <f t="shared" si="77"/>
        <v>14</v>
      </c>
      <c r="B313" s="19"/>
      <c r="C313" s="19"/>
      <c r="D313" s="19"/>
      <c r="E313" s="20"/>
      <c r="F313" s="19" t="s">
        <v>18</v>
      </c>
      <c r="G313" s="20" t="s">
        <v>13</v>
      </c>
      <c r="H313" s="20"/>
      <c r="I313" s="21"/>
      <c r="J313" s="19"/>
      <c r="K313" s="19"/>
      <c r="L313" s="6">
        <f t="shared" si="78"/>
        <v>0.01944444444444444</v>
      </c>
      <c r="M313" s="6"/>
      <c r="N313" s="6">
        <f t="shared" si="79"/>
        <v>-0.01944444444444444</v>
      </c>
      <c r="O313" s="6">
        <f t="shared" si="80"/>
        <v>-0.01805555555555555</v>
      </c>
      <c r="P313" s="24">
        <f t="shared" si="81"/>
        <v>0</v>
      </c>
      <c r="Q313" s="6">
        <f t="shared" si="82"/>
        <v>0.01944444444444444</v>
      </c>
      <c r="R313" s="6"/>
      <c r="S313" s="6">
        <f t="shared" si="83"/>
        <v>-0.01944444444444444</v>
      </c>
      <c r="T313" s="6">
        <f t="shared" si="84"/>
        <v>-0.01805555555555555</v>
      </c>
      <c r="U313" s="24">
        <f t="shared" si="85"/>
        <v>0</v>
      </c>
      <c r="V313" s="6">
        <f t="shared" si="86"/>
        <v>-0.01944444444444444</v>
      </c>
      <c r="W313" s="6">
        <f t="shared" si="87"/>
        <v>-0.01805555555555555</v>
      </c>
      <c r="X313" s="24">
        <f t="shared" si="88"/>
        <v>0</v>
      </c>
      <c r="Z313" s="3">
        <f t="shared" si="89"/>
        <v>0</v>
      </c>
      <c r="AA313">
        <f t="shared" si="90"/>
      </c>
      <c r="AB313" t="str">
        <f t="shared" si="91"/>
        <v>Løpsnavn </v>
      </c>
      <c r="AC313" t="str">
        <f t="shared" si="92"/>
        <v>14. Plass med tiden  </v>
      </c>
      <c r="AD313" s="14">
        <f t="shared" si="93"/>
        <v>-0.01944444444444444</v>
      </c>
      <c r="AE313" t="str">
        <f t="shared" si="94"/>
        <v> - kmC, Senior</v>
      </c>
      <c r="AF313" t="str">
        <f t="shared" si="95"/>
        <v>dato og år</v>
      </c>
      <c r="AG313" t="str">
        <f t="shared" si="96"/>
        <v>x</v>
      </c>
    </row>
    <row r="314" spans="1:33" ht="15.75">
      <c r="A314" s="19">
        <f t="shared" si="77"/>
        <v>15</v>
      </c>
      <c r="B314" s="19"/>
      <c r="C314" s="19"/>
      <c r="D314" s="19"/>
      <c r="E314" s="20"/>
      <c r="F314" s="19" t="s">
        <v>18</v>
      </c>
      <c r="G314" s="20" t="s">
        <v>13</v>
      </c>
      <c r="H314" s="20"/>
      <c r="I314" s="21"/>
      <c r="J314" s="19"/>
      <c r="K314" s="19"/>
      <c r="L314" s="6">
        <f t="shared" si="78"/>
        <v>0.02083333333333333</v>
      </c>
      <c r="M314" s="6"/>
      <c r="N314" s="6">
        <f t="shared" si="79"/>
        <v>-0.02083333333333333</v>
      </c>
      <c r="O314" s="6">
        <f t="shared" si="80"/>
        <v>-0.019444444444444438</v>
      </c>
      <c r="P314" s="24">
        <f t="shared" si="81"/>
        <v>0</v>
      </c>
      <c r="Q314" s="6">
        <f t="shared" si="82"/>
        <v>0.02083333333333333</v>
      </c>
      <c r="R314" s="6"/>
      <c r="S314" s="6">
        <f t="shared" si="83"/>
        <v>-0.02083333333333333</v>
      </c>
      <c r="T314" s="6">
        <f t="shared" si="84"/>
        <v>-0.019444444444444438</v>
      </c>
      <c r="U314" s="24">
        <f t="shared" si="85"/>
        <v>0</v>
      </c>
      <c r="V314" s="6">
        <f t="shared" si="86"/>
        <v>-0.02083333333333333</v>
      </c>
      <c r="W314" s="6">
        <f t="shared" si="87"/>
        <v>-0.019444444444444438</v>
      </c>
      <c r="X314" s="24">
        <f t="shared" si="88"/>
        <v>0</v>
      </c>
      <c r="Z314" s="3">
        <f t="shared" si="89"/>
        <v>0</v>
      </c>
      <c r="AA314">
        <f t="shared" si="90"/>
      </c>
      <c r="AB314" t="str">
        <f t="shared" si="91"/>
        <v>Løpsnavn </v>
      </c>
      <c r="AC314" t="str">
        <f t="shared" si="92"/>
        <v>15. Plass med tiden  </v>
      </c>
      <c r="AD314" s="14">
        <f t="shared" si="93"/>
        <v>-0.02083333333333333</v>
      </c>
      <c r="AE314" t="str">
        <f t="shared" si="94"/>
        <v> - kmC, Senior</v>
      </c>
      <c r="AF314" t="str">
        <f t="shared" si="95"/>
        <v>dato og år</v>
      </c>
      <c r="AG314" t="str">
        <f t="shared" si="96"/>
        <v>x</v>
      </c>
    </row>
    <row r="315" spans="1:33" ht="15.75">
      <c r="A315" s="19">
        <f t="shared" si="77"/>
        <v>16</v>
      </c>
      <c r="B315" s="19"/>
      <c r="C315" s="19"/>
      <c r="D315" s="19"/>
      <c r="E315" s="20"/>
      <c r="F315" s="19" t="s">
        <v>18</v>
      </c>
      <c r="G315" s="20" t="s">
        <v>13</v>
      </c>
      <c r="H315" s="20"/>
      <c r="I315" s="21"/>
      <c r="J315" s="19"/>
      <c r="K315" s="19"/>
      <c r="L315" s="6">
        <f t="shared" si="78"/>
        <v>0.022222222222222216</v>
      </c>
      <c r="M315" s="6"/>
      <c r="N315" s="6">
        <f t="shared" si="79"/>
        <v>-0.022222222222222216</v>
      </c>
      <c r="O315" s="6">
        <f t="shared" si="80"/>
        <v>-0.020833333333333325</v>
      </c>
      <c r="P315" s="24">
        <f t="shared" si="81"/>
        <v>0</v>
      </c>
      <c r="Q315" s="6">
        <f t="shared" si="82"/>
        <v>0.022222222222222216</v>
      </c>
      <c r="R315" s="6"/>
      <c r="S315" s="6">
        <f t="shared" si="83"/>
        <v>-0.022222222222222216</v>
      </c>
      <c r="T315" s="6">
        <f t="shared" si="84"/>
        <v>-0.020833333333333325</v>
      </c>
      <c r="U315" s="24">
        <f t="shared" si="85"/>
        <v>0</v>
      </c>
      <c r="V315" s="6">
        <f t="shared" si="86"/>
        <v>-0.022222222222222216</v>
      </c>
      <c r="W315" s="6">
        <f t="shared" si="87"/>
        <v>-0.020833333333333325</v>
      </c>
      <c r="X315" s="24">
        <f t="shared" si="88"/>
        <v>0</v>
      </c>
      <c r="Z315" s="3">
        <f t="shared" si="89"/>
        <v>0</v>
      </c>
      <c r="AA315">
        <f t="shared" si="90"/>
      </c>
      <c r="AB315" t="str">
        <f t="shared" si="91"/>
        <v>Løpsnavn </v>
      </c>
      <c r="AC315" t="str">
        <f t="shared" si="92"/>
        <v>16. Plass med tiden  </v>
      </c>
      <c r="AD315" s="14">
        <f t="shared" si="93"/>
        <v>-0.022222222222222216</v>
      </c>
      <c r="AE315" t="str">
        <f t="shared" si="94"/>
        <v> - kmC, Senior</v>
      </c>
      <c r="AF315" t="str">
        <f t="shared" si="95"/>
        <v>dato og år</v>
      </c>
      <c r="AG315" t="str">
        <f t="shared" si="96"/>
        <v>x</v>
      </c>
    </row>
    <row r="316" spans="1:33" ht="15.75">
      <c r="A316" s="19">
        <f t="shared" si="77"/>
        <v>17</v>
      </c>
      <c r="B316" s="19"/>
      <c r="C316" s="19"/>
      <c r="D316" s="19"/>
      <c r="E316" s="20"/>
      <c r="F316" s="19" t="s">
        <v>18</v>
      </c>
      <c r="G316" s="20" t="s">
        <v>13</v>
      </c>
      <c r="H316" s="20"/>
      <c r="I316" s="21"/>
      <c r="J316" s="19"/>
      <c r="K316" s="19"/>
      <c r="L316" s="6">
        <f t="shared" si="78"/>
        <v>0.023611111111111104</v>
      </c>
      <c r="M316" s="6"/>
      <c r="N316" s="6">
        <f t="shared" si="79"/>
        <v>-0.023611111111111104</v>
      </c>
      <c r="O316" s="6">
        <f t="shared" si="80"/>
        <v>-0.022222222222222213</v>
      </c>
      <c r="P316" s="24">
        <f t="shared" si="81"/>
        <v>0</v>
      </c>
      <c r="Q316" s="6">
        <f t="shared" si="82"/>
        <v>0.023611111111111104</v>
      </c>
      <c r="R316" s="6"/>
      <c r="S316" s="6">
        <f t="shared" si="83"/>
        <v>-0.023611111111111104</v>
      </c>
      <c r="T316" s="6">
        <f t="shared" si="84"/>
        <v>-0.022222222222222213</v>
      </c>
      <c r="U316" s="24">
        <f t="shared" si="85"/>
        <v>0</v>
      </c>
      <c r="V316" s="6">
        <f t="shared" si="86"/>
        <v>-0.023611111111111104</v>
      </c>
      <c r="W316" s="6">
        <f t="shared" si="87"/>
        <v>-0.022222222222222213</v>
      </c>
      <c r="X316" s="24">
        <f t="shared" si="88"/>
        <v>0</v>
      </c>
      <c r="Z316" s="3">
        <f t="shared" si="89"/>
        <v>0</v>
      </c>
      <c r="AA316">
        <f t="shared" si="90"/>
      </c>
      <c r="AB316" t="str">
        <f t="shared" si="91"/>
        <v>Løpsnavn </v>
      </c>
      <c r="AC316" t="str">
        <f t="shared" si="92"/>
        <v>17. Plass med tiden  </v>
      </c>
      <c r="AD316" s="14">
        <f t="shared" si="93"/>
        <v>-0.023611111111111104</v>
      </c>
      <c r="AE316" t="str">
        <f t="shared" si="94"/>
        <v> - kmC, Senior</v>
      </c>
      <c r="AF316" t="str">
        <f t="shared" si="95"/>
        <v>dato og år</v>
      </c>
      <c r="AG316" t="str">
        <f t="shared" si="96"/>
        <v>x</v>
      </c>
    </row>
    <row r="317" spans="1:33" ht="15.75">
      <c r="A317" s="19">
        <f t="shared" si="77"/>
        <v>18</v>
      </c>
      <c r="B317" s="19"/>
      <c r="C317" s="19"/>
      <c r="D317" s="19"/>
      <c r="E317" s="20"/>
      <c r="F317" s="19" t="s">
        <v>18</v>
      </c>
      <c r="G317" s="20" t="s">
        <v>13</v>
      </c>
      <c r="H317" s="20"/>
      <c r="I317" s="21"/>
      <c r="J317" s="19"/>
      <c r="K317" s="19"/>
      <c r="L317" s="6">
        <f t="shared" si="78"/>
        <v>0.02499999999999999</v>
      </c>
      <c r="M317" s="6"/>
      <c r="N317" s="6">
        <f t="shared" si="79"/>
        <v>-0.02499999999999999</v>
      </c>
      <c r="O317" s="6">
        <f t="shared" si="80"/>
        <v>-0.0236111111111111</v>
      </c>
      <c r="P317" s="24">
        <f t="shared" si="81"/>
        <v>0</v>
      </c>
      <c r="Q317" s="6">
        <f t="shared" si="82"/>
        <v>0.02499999999999999</v>
      </c>
      <c r="R317" s="6"/>
      <c r="S317" s="6">
        <f t="shared" si="83"/>
        <v>-0.02499999999999999</v>
      </c>
      <c r="T317" s="6">
        <f t="shared" si="84"/>
        <v>-0.0236111111111111</v>
      </c>
      <c r="U317" s="24">
        <f t="shared" si="85"/>
        <v>0</v>
      </c>
      <c r="V317" s="6">
        <f t="shared" si="86"/>
        <v>-0.02499999999999999</v>
      </c>
      <c r="W317" s="6">
        <f t="shared" si="87"/>
        <v>-0.0236111111111111</v>
      </c>
      <c r="X317" s="24">
        <f t="shared" si="88"/>
        <v>0</v>
      </c>
      <c r="Z317" s="3">
        <f t="shared" si="89"/>
        <v>0</v>
      </c>
      <c r="AA317">
        <f t="shared" si="90"/>
      </c>
      <c r="AB317" t="str">
        <f t="shared" si="91"/>
        <v>Løpsnavn </v>
      </c>
      <c r="AC317" t="str">
        <f t="shared" si="92"/>
        <v>18. Plass med tiden  </v>
      </c>
      <c r="AD317" s="14">
        <f t="shared" si="93"/>
        <v>-0.02499999999999999</v>
      </c>
      <c r="AE317" t="str">
        <f t="shared" si="94"/>
        <v> - kmC, Senior</v>
      </c>
      <c r="AF317" t="str">
        <f t="shared" si="95"/>
        <v>dato og år</v>
      </c>
      <c r="AG317" t="str">
        <f t="shared" si="96"/>
        <v>x</v>
      </c>
    </row>
    <row r="318" spans="1:33" ht="15.75">
      <c r="A318" s="19">
        <f t="shared" si="77"/>
        <v>19</v>
      </c>
      <c r="B318" s="19"/>
      <c r="C318" s="19"/>
      <c r="D318" s="19"/>
      <c r="E318" s="20"/>
      <c r="F318" s="19" t="s">
        <v>18</v>
      </c>
      <c r="G318" s="20" t="s">
        <v>13</v>
      </c>
      <c r="H318" s="20"/>
      <c r="I318" s="21"/>
      <c r="J318" s="19"/>
      <c r="K318" s="19"/>
      <c r="L318" s="6">
        <f>SUM(L317+L$4)</f>
        <v>0.02638888888888888</v>
      </c>
      <c r="M318" s="6"/>
      <c r="N318" s="6">
        <f t="shared" si="79"/>
        <v>-0.02638888888888888</v>
      </c>
      <c r="O318" s="6">
        <f t="shared" si="80"/>
        <v>-0.024999999999999988</v>
      </c>
      <c r="P318" s="24">
        <f t="shared" si="81"/>
        <v>0</v>
      </c>
      <c r="Q318" s="6">
        <f>SUM(Q317+Q$4)</f>
        <v>0.02638888888888888</v>
      </c>
      <c r="R318" s="6"/>
      <c r="S318" s="6">
        <f t="shared" si="83"/>
        <v>-0.02638888888888888</v>
      </c>
      <c r="T318" s="6">
        <f t="shared" si="84"/>
        <v>-0.024999999999999988</v>
      </c>
      <c r="U318" s="24">
        <f t="shared" si="85"/>
        <v>0</v>
      </c>
      <c r="V318" s="6">
        <f t="shared" si="86"/>
        <v>-0.02638888888888888</v>
      </c>
      <c r="W318" s="6">
        <f t="shared" si="87"/>
        <v>-0.024999999999999988</v>
      </c>
      <c r="X318" s="24">
        <f t="shared" si="88"/>
        <v>0</v>
      </c>
      <c r="Z318" s="3">
        <f t="shared" si="89"/>
        <v>0</v>
      </c>
      <c r="AA318">
        <f t="shared" si="90"/>
      </c>
      <c r="AB318" t="str">
        <f t="shared" si="91"/>
        <v>Løpsnavn </v>
      </c>
      <c r="AC318" t="str">
        <f t="shared" si="92"/>
        <v>19. Plass med tiden  </v>
      </c>
      <c r="AD318" s="14">
        <f t="shared" si="93"/>
        <v>-0.02638888888888888</v>
      </c>
      <c r="AE318" t="str">
        <f t="shared" si="94"/>
        <v> - kmC, Senior</v>
      </c>
      <c r="AF318" t="str">
        <f t="shared" si="95"/>
        <v>dato og år</v>
      </c>
      <c r="AG318" t="str">
        <f t="shared" si="96"/>
        <v>x</v>
      </c>
    </row>
    <row r="319" spans="1:33" ht="20.25" customHeight="1">
      <c r="A319" s="19">
        <f t="shared" si="77"/>
        <v>20</v>
      </c>
      <c r="B319" s="19"/>
      <c r="C319" s="19"/>
      <c r="D319" s="19"/>
      <c r="E319" s="20"/>
      <c r="F319" s="19" t="s">
        <v>18</v>
      </c>
      <c r="G319" s="20" t="s">
        <v>13</v>
      </c>
      <c r="H319" s="20"/>
      <c r="I319" s="21"/>
      <c r="J319" s="19"/>
      <c r="K319" s="19"/>
      <c r="L319" s="6">
        <f t="shared" si="78"/>
        <v>0.027777777777777766</v>
      </c>
      <c r="M319" s="6"/>
      <c r="N319" s="6">
        <f t="shared" si="79"/>
        <v>-0.027777777777777766</v>
      </c>
      <c r="O319" s="6">
        <f t="shared" si="80"/>
        <v>-0.026388888888888875</v>
      </c>
      <c r="P319" s="24">
        <f t="shared" si="81"/>
        <v>0</v>
      </c>
      <c r="Q319" s="6">
        <f t="shared" si="82"/>
        <v>0.027777777777777766</v>
      </c>
      <c r="R319" s="6"/>
      <c r="S319" s="6">
        <f t="shared" si="83"/>
        <v>-0.027777777777777766</v>
      </c>
      <c r="T319" s="6">
        <f t="shared" si="84"/>
        <v>-0.026388888888888875</v>
      </c>
      <c r="U319" s="24">
        <f t="shared" si="85"/>
        <v>0</v>
      </c>
      <c r="V319" s="6">
        <f t="shared" si="86"/>
        <v>-0.027777777777777766</v>
      </c>
      <c r="W319" s="6">
        <f t="shared" si="87"/>
        <v>-0.026388888888888875</v>
      </c>
      <c r="X319" s="24">
        <f t="shared" si="88"/>
        <v>0</v>
      </c>
      <c r="Z319" s="3">
        <f t="shared" si="89"/>
        <v>0</v>
      </c>
      <c r="AA319">
        <f t="shared" si="90"/>
      </c>
      <c r="AB319" t="str">
        <f t="shared" si="91"/>
        <v>Løpsnavn </v>
      </c>
      <c r="AC319" t="str">
        <f t="shared" si="92"/>
        <v>20. Plass med tiden  </v>
      </c>
      <c r="AD319" s="14">
        <f t="shared" si="93"/>
        <v>-0.027777777777777766</v>
      </c>
      <c r="AE319" t="str">
        <f t="shared" si="94"/>
        <v> - kmC, Senior</v>
      </c>
      <c r="AF319" t="str">
        <f t="shared" si="95"/>
        <v>dato og år</v>
      </c>
      <c r="AG319" t="str">
        <f t="shared" si="96"/>
        <v>x</v>
      </c>
    </row>
    <row r="320" spans="1:33" ht="15.75">
      <c r="A320" s="19">
        <f t="shared" si="77"/>
        <v>21</v>
      </c>
      <c r="B320" s="19"/>
      <c r="C320" s="19"/>
      <c r="D320" s="19"/>
      <c r="E320" s="20"/>
      <c r="F320" s="19"/>
      <c r="G320" s="20"/>
      <c r="H320" s="20"/>
      <c r="I320" s="21"/>
      <c r="J320" s="19"/>
      <c r="K320" s="19"/>
      <c r="L320" s="6">
        <f t="shared" si="78"/>
        <v>0.029166666666666653</v>
      </c>
      <c r="M320" s="6"/>
      <c r="N320" s="6">
        <f t="shared" si="79"/>
        <v>-0.029166666666666653</v>
      </c>
      <c r="O320" s="6">
        <f t="shared" si="80"/>
        <v>-0.027777777777777762</v>
      </c>
      <c r="P320" s="24">
        <f t="shared" si="81"/>
        <v>0</v>
      </c>
      <c r="Q320" s="6">
        <f t="shared" si="82"/>
        <v>0.029166666666666653</v>
      </c>
      <c r="R320" s="6"/>
      <c r="S320" s="6">
        <f t="shared" si="83"/>
        <v>-0.029166666666666653</v>
      </c>
      <c r="T320" s="6">
        <f t="shared" si="84"/>
        <v>-0.027777777777777762</v>
      </c>
      <c r="U320" s="24">
        <f t="shared" si="85"/>
        <v>0</v>
      </c>
      <c r="V320" s="6">
        <f t="shared" si="86"/>
        <v>-0.029166666666666653</v>
      </c>
      <c r="W320" s="6">
        <f t="shared" si="87"/>
        <v>-0.027777777777777762</v>
      </c>
      <c r="X320" s="24">
        <f t="shared" si="88"/>
        <v>0</v>
      </c>
      <c r="Z320" s="3">
        <f t="shared" si="89"/>
        <v>0</v>
      </c>
      <c r="AA320">
        <f t="shared" si="90"/>
      </c>
      <c r="AB320" t="str">
        <f t="shared" si="91"/>
        <v>Løpsnavn </v>
      </c>
      <c r="AC320" t="str">
        <f t="shared" si="92"/>
        <v>21. Plass med tiden  </v>
      </c>
      <c r="AD320" s="14">
        <f t="shared" si="93"/>
        <v>-0.029166666666666653</v>
      </c>
      <c r="AE320" t="str">
        <f t="shared" si="94"/>
        <v> - km, </v>
      </c>
      <c r="AF320" t="str">
        <f t="shared" si="95"/>
        <v>dato og år</v>
      </c>
      <c r="AG320" t="str">
        <f t="shared" si="96"/>
        <v>x</v>
      </c>
    </row>
    <row r="321" spans="1:6" ht="15">
      <c r="A321" s="32"/>
      <c r="B321" s="33"/>
      <c r="C321" s="33"/>
      <c r="D321" s="29">
        <v>0.8</v>
      </c>
      <c r="F321" s="28"/>
    </row>
    <row r="322" spans="1:35" ht="15.75">
      <c r="A322" s="34"/>
      <c r="B322" s="15"/>
      <c r="C322" s="44">
        <f>C323</f>
        <v>0</v>
      </c>
      <c r="D322" s="31">
        <v>0.9</v>
      </c>
      <c r="E322" s="15"/>
      <c r="F322" s="30"/>
      <c r="G322" s="16"/>
      <c r="H322" s="15" t="str">
        <f>CONCATENATE(E323," ",F323,", ",G323,", ",IF(R323=R$3,C322,C323*2)," "," Km")</f>
        <v> , , 0  Km</v>
      </c>
      <c r="I322" s="17"/>
      <c r="J322" s="18"/>
      <c r="K322" s="18"/>
      <c r="L322" s="16"/>
      <c r="M322" s="16"/>
      <c r="N322" s="16"/>
      <c r="O322" s="16"/>
      <c r="P322" s="18"/>
      <c r="Q322" s="16"/>
      <c r="R322" s="16"/>
      <c r="S322" s="16"/>
      <c r="T322" s="16"/>
      <c r="U322" s="18"/>
      <c r="V322" s="16"/>
      <c r="W322" s="35">
        <f>IF(A322=1,0,V322-V321+W321)</f>
        <v>0</v>
      </c>
      <c r="X322" s="18"/>
      <c r="Y322" s="5"/>
      <c r="Z322" s="5"/>
      <c r="AA322" s="5"/>
      <c r="AB322" s="5"/>
      <c r="AC322" s="5"/>
      <c r="AD322" s="5"/>
      <c r="AE322" s="5"/>
      <c r="AF322" s="5"/>
      <c r="AG322" s="5"/>
      <c r="AH322" s="5"/>
      <c r="AI322" s="5"/>
    </row>
    <row r="323" spans="1:6" ht="15">
      <c r="A323" s="32"/>
      <c r="B323" s="33"/>
      <c r="C323" s="33"/>
      <c r="D323" s="29">
        <v>1.8</v>
      </c>
      <c r="F323" s="28"/>
    </row>
    <row r="324" spans="1:35" ht="15.75">
      <c r="A324" s="34"/>
      <c r="B324" s="15"/>
      <c r="C324" s="44">
        <f>C325</f>
        <v>0</v>
      </c>
      <c r="D324" s="31">
        <v>1.9</v>
      </c>
      <c r="E324" s="15"/>
      <c r="F324" s="30"/>
      <c r="G324" s="16"/>
      <c r="H324" s="15" t="str">
        <f>CONCATENATE(E325," ",F325,", ",G325,", ",IF(R325=R$3,C324,C325*2)," "," Km")</f>
        <v> , , 0  Km</v>
      </c>
      <c r="I324" s="17"/>
      <c r="J324" s="18"/>
      <c r="K324" s="18"/>
      <c r="L324" s="16"/>
      <c r="M324" s="16"/>
      <c r="N324" s="16"/>
      <c r="O324" s="16"/>
      <c r="P324" s="18"/>
      <c r="Q324" s="16"/>
      <c r="R324" s="16"/>
      <c r="S324" s="16"/>
      <c r="T324" s="16"/>
      <c r="U324" s="18"/>
      <c r="V324" s="16"/>
      <c r="W324" s="35">
        <f>IF(A324=1,0,V324-V323+W323)</f>
        <v>0</v>
      </c>
      <c r="X324" s="18"/>
      <c r="Y324" s="5"/>
      <c r="Z324" s="5"/>
      <c r="AA324" s="5"/>
      <c r="AB324" s="5"/>
      <c r="AC324" s="5"/>
      <c r="AD324" s="5"/>
      <c r="AE324" s="5"/>
      <c r="AF324" s="5"/>
      <c r="AG324" s="5"/>
      <c r="AH324" s="5"/>
      <c r="AI324" s="5"/>
    </row>
    <row r="325" spans="1:6" ht="15">
      <c r="A325" s="32"/>
      <c r="B325" s="33"/>
      <c r="C325" s="33"/>
      <c r="D325" s="29">
        <v>2.8</v>
      </c>
      <c r="F325" s="28"/>
    </row>
    <row r="326" spans="1:35" ht="15.75">
      <c r="A326" s="34"/>
      <c r="B326" s="15"/>
      <c r="C326" s="44">
        <f>C327</f>
        <v>0</v>
      </c>
      <c r="D326" s="31">
        <v>2.9</v>
      </c>
      <c r="E326" s="15"/>
      <c r="F326" s="30"/>
      <c r="G326" s="16"/>
      <c r="H326" s="15" t="str">
        <f>CONCATENATE(E327," ",F327,", ",G327,", ",IF(R327=R$3,C326,C327*2)," "," Km")</f>
        <v> , , 0  Km</v>
      </c>
      <c r="I326" s="17"/>
      <c r="J326" s="18"/>
      <c r="K326" s="18"/>
      <c r="L326" s="16"/>
      <c r="M326" s="16"/>
      <c r="N326" s="16"/>
      <c r="O326" s="16"/>
      <c r="P326" s="18"/>
      <c r="Q326" s="16"/>
      <c r="R326" s="16"/>
      <c r="S326" s="16"/>
      <c r="T326" s="16"/>
      <c r="U326" s="18"/>
      <c r="V326" s="16"/>
      <c r="W326" s="35">
        <f>IF(A326=1,0,V326-V325+W325)</f>
        <v>0</v>
      </c>
      <c r="X326" s="18"/>
      <c r="Y326" s="5"/>
      <c r="Z326" s="5"/>
      <c r="AA326" s="5"/>
      <c r="AB326" s="5"/>
      <c r="AC326" s="5"/>
      <c r="AD326" s="5"/>
      <c r="AE326" s="5"/>
      <c r="AF326" s="5"/>
      <c r="AG326" s="5"/>
      <c r="AH326" s="5"/>
      <c r="AI326" s="5"/>
    </row>
    <row r="327" spans="1:6" ht="15">
      <c r="A327" s="32"/>
      <c r="B327" s="33"/>
      <c r="C327" s="33"/>
      <c r="D327" s="29">
        <v>3.8</v>
      </c>
      <c r="F327" s="28"/>
    </row>
    <row r="328" spans="1:35" ht="15.75">
      <c r="A328" s="34"/>
      <c r="B328" s="15"/>
      <c r="C328" s="44">
        <f>C329</f>
        <v>0</v>
      </c>
      <c r="D328" s="36">
        <v>3.9</v>
      </c>
      <c r="E328" s="15"/>
      <c r="F328" s="30"/>
      <c r="G328" s="16"/>
      <c r="H328" s="15" t="str">
        <f>CONCATENATE(E329," ",F329,", ",G329,", ",IF(R329=R$3,C328,C329*2)," "," Km")</f>
        <v> , , 0  Km</v>
      </c>
      <c r="I328" s="17"/>
      <c r="J328" s="18"/>
      <c r="K328" s="18"/>
      <c r="L328" s="16"/>
      <c r="M328" s="16"/>
      <c r="N328" s="16"/>
      <c r="O328" s="16"/>
      <c r="P328" s="18"/>
      <c r="Q328" s="16"/>
      <c r="R328" s="16"/>
      <c r="S328" s="16"/>
      <c r="T328" s="16"/>
      <c r="U328" s="18"/>
      <c r="V328" s="16"/>
      <c r="W328" s="35">
        <f>IF(A328=1,0,V328-V327+W327)</f>
        <v>0</v>
      </c>
      <c r="X328" s="18"/>
      <c r="Y328" s="5"/>
      <c r="Z328" s="5"/>
      <c r="AA328" s="5"/>
      <c r="AB328" s="5"/>
      <c r="AC328" s="5"/>
      <c r="AD328" s="5"/>
      <c r="AE328" s="5"/>
      <c r="AF328" s="5"/>
      <c r="AG328" s="5"/>
      <c r="AH328" s="5"/>
      <c r="AI328" s="5"/>
    </row>
    <row r="329" spans="1:6" ht="15">
      <c r="A329" s="32"/>
      <c r="B329" s="33"/>
      <c r="C329" s="33"/>
      <c r="D329" s="29">
        <v>4.8</v>
      </c>
      <c r="F329" s="28"/>
    </row>
    <row r="330" spans="1:35" ht="15.75">
      <c r="A330" s="34"/>
      <c r="B330" s="15"/>
      <c r="C330" s="44">
        <f>C331</f>
        <v>0</v>
      </c>
      <c r="D330" s="36">
        <v>4.9</v>
      </c>
      <c r="E330" s="15"/>
      <c r="F330" s="30"/>
      <c r="G330" s="16"/>
      <c r="H330" s="15" t="str">
        <f>CONCATENATE(E331," ",F331,", ",G331,", ",IF(R331=R$3,C330,C331*2)," "," Km")</f>
        <v> , , 0  Km</v>
      </c>
      <c r="I330" s="17"/>
      <c r="J330" s="18"/>
      <c r="K330" s="18"/>
      <c r="L330" s="16"/>
      <c r="M330" s="16"/>
      <c r="N330" s="16"/>
      <c r="O330" s="16"/>
      <c r="P330" s="18"/>
      <c r="Q330" s="16"/>
      <c r="R330" s="16"/>
      <c r="S330" s="16"/>
      <c r="T330" s="16"/>
      <c r="U330" s="18"/>
      <c r="V330" s="16"/>
      <c r="W330" s="35">
        <f>IF(A330=1,0,V330-V329+W329)</f>
        <v>0</v>
      </c>
      <c r="X330" s="18"/>
      <c r="Y330" s="5"/>
      <c r="Z330" s="5"/>
      <c r="AA330" s="5"/>
      <c r="AB330" s="5"/>
      <c r="AC330" s="5"/>
      <c r="AD330" s="5"/>
      <c r="AE330" s="5"/>
      <c r="AF330" s="5"/>
      <c r="AG330" s="5"/>
      <c r="AH330" s="5"/>
      <c r="AI330" s="5"/>
    </row>
    <row r="331" spans="1:6" ht="15">
      <c r="A331" s="32"/>
      <c r="B331" s="33"/>
      <c r="C331" s="33"/>
      <c r="D331" s="29">
        <v>5.8</v>
      </c>
      <c r="F331" s="28"/>
    </row>
    <row r="332" spans="1:35" ht="15.75">
      <c r="A332" s="34"/>
      <c r="B332" s="15"/>
      <c r="C332" s="44">
        <f>C333</f>
        <v>0</v>
      </c>
      <c r="D332" s="36">
        <v>5.9</v>
      </c>
      <c r="E332" s="15"/>
      <c r="F332" s="30"/>
      <c r="G332" s="16"/>
      <c r="H332" s="15" t="str">
        <f>CONCATENATE(E333," ",F333,", ",G333,", ",IF(R333=R$3,C332,C333*2)," "," Km")</f>
        <v> , , 0  Km</v>
      </c>
      <c r="I332" s="17"/>
      <c r="J332" s="18"/>
      <c r="K332" s="18"/>
      <c r="L332" s="16"/>
      <c r="M332" s="16"/>
      <c r="N332" s="16"/>
      <c r="O332" s="16"/>
      <c r="P332" s="18"/>
      <c r="Q332" s="16"/>
      <c r="R332" s="16"/>
      <c r="S332" s="16"/>
      <c r="T332" s="16"/>
      <c r="U332" s="18"/>
      <c r="V332" s="16"/>
      <c r="W332" s="35">
        <f>IF(A332=1,0,V332-V331+W331)</f>
        <v>0</v>
      </c>
      <c r="X332" s="18"/>
      <c r="Y332" s="5"/>
      <c r="Z332" s="5"/>
      <c r="AA332" s="5"/>
      <c r="AB332" s="5"/>
      <c r="AC332" s="5"/>
      <c r="AD332" s="5"/>
      <c r="AE332" s="5"/>
      <c r="AF332" s="5"/>
      <c r="AG332" s="5"/>
      <c r="AH332" s="5"/>
      <c r="AI332" s="5"/>
    </row>
    <row r="333" spans="1:6" ht="15">
      <c r="A333" s="32"/>
      <c r="B333" s="33"/>
      <c r="C333" s="33"/>
      <c r="D333" s="29">
        <v>6.8</v>
      </c>
      <c r="F333" s="28"/>
    </row>
    <row r="334" spans="1:35" ht="15.75">
      <c r="A334" s="34"/>
      <c r="B334" s="15"/>
      <c r="C334" s="44">
        <f>C335</f>
        <v>0</v>
      </c>
      <c r="D334" s="36">
        <v>6.9</v>
      </c>
      <c r="E334" s="15"/>
      <c r="F334" s="30"/>
      <c r="G334" s="16"/>
      <c r="H334" s="15" t="str">
        <f>CONCATENATE(E335," ",F335,", ",G335,", ",IF(R335=R$3,C334,C335*2)," "," Km")</f>
        <v> , , 0  Km</v>
      </c>
      <c r="I334" s="17"/>
      <c r="J334" s="18"/>
      <c r="K334" s="18"/>
      <c r="L334" s="16"/>
      <c r="M334" s="16"/>
      <c r="N334" s="16"/>
      <c r="O334" s="16"/>
      <c r="P334" s="18"/>
      <c r="Q334" s="16"/>
      <c r="R334" s="16"/>
      <c r="S334" s="16"/>
      <c r="T334" s="16"/>
      <c r="U334" s="18"/>
      <c r="V334" s="16"/>
      <c r="W334" s="35">
        <f>IF(A334=1,0,V334-V333+W333)</f>
        <v>0</v>
      </c>
      <c r="X334" s="18"/>
      <c r="Y334" s="5"/>
      <c r="Z334" s="5"/>
      <c r="AA334" s="5"/>
      <c r="AB334" s="5"/>
      <c r="AC334" s="5"/>
      <c r="AD334" s="5"/>
      <c r="AE334" s="5"/>
      <c r="AF334" s="5"/>
      <c r="AG334" s="5"/>
      <c r="AH334" s="5"/>
      <c r="AI334" s="5"/>
    </row>
    <row r="335" spans="1:6" ht="15">
      <c r="A335" s="32"/>
      <c r="B335" s="33"/>
      <c r="C335" s="33"/>
      <c r="D335" s="29">
        <v>7.8</v>
      </c>
      <c r="F335" s="28"/>
    </row>
    <row r="336" spans="1:35" ht="15.75">
      <c r="A336" s="34"/>
      <c r="B336" s="15"/>
      <c r="C336" s="44">
        <f>C337</f>
        <v>0</v>
      </c>
      <c r="D336" s="36">
        <v>7.9</v>
      </c>
      <c r="E336" s="15"/>
      <c r="F336" s="30"/>
      <c r="G336" s="16"/>
      <c r="H336" s="15" t="str">
        <f>CONCATENATE(E337," ",F337,", ",G337,", ",IF(R337=R$3,C336,C337*2)," "," Km")</f>
        <v> , , 0  Km</v>
      </c>
      <c r="I336" s="17"/>
      <c r="J336" s="18"/>
      <c r="K336" s="18"/>
      <c r="L336" s="16"/>
      <c r="M336" s="16"/>
      <c r="N336" s="16"/>
      <c r="O336" s="16"/>
      <c r="P336" s="18"/>
      <c r="Q336" s="16"/>
      <c r="R336" s="16"/>
      <c r="S336" s="16"/>
      <c r="T336" s="16"/>
      <c r="U336" s="18"/>
      <c r="V336" s="16"/>
      <c r="W336" s="35">
        <f>IF(A336=1,0,V336-V335+W335)</f>
        <v>0</v>
      </c>
      <c r="X336" s="18"/>
      <c r="Y336" s="5"/>
      <c r="Z336" s="5"/>
      <c r="AA336" s="5"/>
      <c r="AB336" s="5"/>
      <c r="AC336" s="5"/>
      <c r="AD336" s="5"/>
      <c r="AE336" s="5"/>
      <c r="AF336" s="5"/>
      <c r="AG336" s="5"/>
      <c r="AH336" s="5"/>
      <c r="AI336" s="5"/>
    </row>
    <row r="337" spans="1:6" ht="15">
      <c r="A337" s="32"/>
      <c r="B337" s="33"/>
      <c r="C337" s="33"/>
      <c r="D337" s="29">
        <v>8.8</v>
      </c>
      <c r="F337" s="28"/>
    </row>
    <row r="338" spans="1:35" ht="15.75">
      <c r="A338" s="34"/>
      <c r="B338" s="15"/>
      <c r="C338" s="44">
        <f>C339</f>
        <v>0</v>
      </c>
      <c r="D338" s="36">
        <v>8.9</v>
      </c>
      <c r="E338" s="15"/>
      <c r="F338" s="30"/>
      <c r="G338" s="16"/>
      <c r="H338" s="15" t="str">
        <f>CONCATENATE(E339," ",F339,", ",G339,", ",IF(R339=R$3,C338,C339*2)," "," Km")</f>
        <v> , , 0  Km</v>
      </c>
      <c r="I338" s="17"/>
      <c r="J338" s="18"/>
      <c r="K338" s="18"/>
      <c r="L338" s="16"/>
      <c r="M338" s="16"/>
      <c r="N338" s="16"/>
      <c r="O338" s="16"/>
      <c r="P338" s="18"/>
      <c r="Q338" s="16"/>
      <c r="R338" s="16"/>
      <c r="S338" s="16"/>
      <c r="T338" s="16"/>
      <c r="U338" s="18"/>
      <c r="V338" s="16"/>
      <c r="W338" s="35">
        <f>IF(A338=1,0,V338-V337+W337)</f>
        <v>0</v>
      </c>
      <c r="X338" s="18"/>
      <c r="Y338" s="5"/>
      <c r="Z338" s="5"/>
      <c r="AA338" s="5"/>
      <c r="AB338" s="5"/>
      <c r="AC338" s="5"/>
      <c r="AD338" s="5"/>
      <c r="AE338" s="5"/>
      <c r="AF338" s="5"/>
      <c r="AG338" s="5"/>
      <c r="AH338" s="5"/>
      <c r="AI338" s="5"/>
    </row>
    <row r="339" spans="1:6" ht="15">
      <c r="A339" s="32"/>
      <c r="B339" s="33"/>
      <c r="C339" s="33"/>
      <c r="D339" s="29">
        <v>9.8</v>
      </c>
      <c r="F339" s="28"/>
    </row>
    <row r="340" spans="1:35" ht="15.75">
      <c r="A340" s="34"/>
      <c r="B340" s="15"/>
      <c r="C340" s="44">
        <f>C341</f>
        <v>0</v>
      </c>
      <c r="D340" s="36">
        <v>9.9</v>
      </c>
      <c r="E340" s="15"/>
      <c r="F340" s="30"/>
      <c r="G340" s="16"/>
      <c r="H340" s="15" t="str">
        <f>CONCATENATE(E341," ",F341,", ",G341,", ",IF(R341=R$3,C340,C341*2)," "," Km")</f>
        <v> , , 0  Km</v>
      </c>
      <c r="I340" s="17"/>
      <c r="J340" s="18"/>
      <c r="K340" s="18"/>
      <c r="L340" s="16"/>
      <c r="M340" s="16"/>
      <c r="N340" s="16"/>
      <c r="O340" s="16"/>
      <c r="P340" s="18"/>
      <c r="Q340" s="16"/>
      <c r="R340" s="16"/>
      <c r="S340" s="16"/>
      <c r="T340" s="16"/>
      <c r="U340" s="18"/>
      <c r="V340" s="16"/>
      <c r="W340" s="35">
        <f>IF(A340=1,0,V340-V339+W339)</f>
        <v>0</v>
      </c>
      <c r="X340" s="18"/>
      <c r="Y340" s="5"/>
      <c r="Z340" s="5"/>
      <c r="AA340" s="5"/>
      <c r="AB340" s="5"/>
      <c r="AC340" s="5"/>
      <c r="AD340" s="5"/>
      <c r="AE340" s="5"/>
      <c r="AF340" s="5"/>
      <c r="AG340" s="5"/>
      <c r="AH340" s="5"/>
      <c r="AI340" s="5"/>
    </row>
    <row r="341" spans="1:6" ht="15">
      <c r="A341" s="32"/>
      <c r="B341" s="33"/>
      <c r="C341" s="33"/>
      <c r="D341" s="29">
        <v>10.8</v>
      </c>
      <c r="F341" s="28"/>
    </row>
    <row r="342" spans="1:35" ht="15.75">
      <c r="A342" s="34"/>
      <c r="B342" s="15"/>
      <c r="C342" s="44">
        <f>C343</f>
        <v>0</v>
      </c>
      <c r="D342" s="36">
        <v>10.9</v>
      </c>
      <c r="E342" s="15"/>
      <c r="F342" s="30"/>
      <c r="G342" s="16"/>
      <c r="H342" s="15" t="str">
        <f>CONCATENATE(E343," ",F343,", ",G343,", ",IF(R343=R$3,C342,C343*2)," "," Km")</f>
        <v> , , 0  Km</v>
      </c>
      <c r="I342" s="17"/>
      <c r="J342" s="18"/>
      <c r="K342" s="18"/>
      <c r="L342" s="16"/>
      <c r="M342" s="16"/>
      <c r="N342" s="16"/>
      <c r="O342" s="16"/>
      <c r="P342" s="18"/>
      <c r="Q342" s="16"/>
      <c r="R342" s="16"/>
      <c r="S342" s="16"/>
      <c r="T342" s="16"/>
      <c r="U342" s="18"/>
      <c r="V342" s="16"/>
      <c r="W342" s="35">
        <f>IF(A342=1,0,V342-V341+W341)</f>
        <v>0</v>
      </c>
      <c r="X342" s="18"/>
      <c r="Y342" s="5"/>
      <c r="Z342" s="5"/>
      <c r="AA342" s="5"/>
      <c r="AB342" s="5"/>
      <c r="AC342" s="5"/>
      <c r="AD342" s="5"/>
      <c r="AE342" s="5"/>
      <c r="AF342" s="5"/>
      <c r="AG342" s="5"/>
      <c r="AH342" s="5"/>
      <c r="AI342" s="5"/>
    </row>
    <row r="343" spans="1:6" ht="15">
      <c r="A343" s="32"/>
      <c r="B343" s="33"/>
      <c r="C343" s="33"/>
      <c r="D343" s="29">
        <v>11.8</v>
      </c>
      <c r="F343" s="28"/>
    </row>
    <row r="344" spans="1:35" ht="15.75">
      <c r="A344" s="34"/>
      <c r="B344" s="15"/>
      <c r="C344" s="44">
        <f>C345</f>
        <v>0</v>
      </c>
      <c r="D344" s="36">
        <v>11.9</v>
      </c>
      <c r="E344" s="15"/>
      <c r="F344" s="30"/>
      <c r="G344" s="16"/>
      <c r="H344" s="15" t="str">
        <f>CONCATENATE(E345," ",F345,", ",G345,", ",IF(R345=R$3,C344,C345*2)," "," Km")</f>
        <v> , , 0  Km</v>
      </c>
      <c r="I344" s="17"/>
      <c r="J344" s="18"/>
      <c r="K344" s="18"/>
      <c r="L344" s="16"/>
      <c r="M344" s="16"/>
      <c r="N344" s="16"/>
      <c r="O344" s="16"/>
      <c r="P344" s="18"/>
      <c r="Q344" s="16"/>
      <c r="R344" s="16"/>
      <c r="S344" s="16"/>
      <c r="T344" s="16"/>
      <c r="U344" s="18"/>
      <c r="V344" s="16"/>
      <c r="W344" s="35">
        <f>IF(A344=1,0,V344-V343+W343)</f>
        <v>0</v>
      </c>
      <c r="X344" s="18"/>
      <c r="Y344" s="5"/>
      <c r="Z344" s="5"/>
      <c r="AA344" s="5"/>
      <c r="AB344" s="5"/>
      <c r="AC344" s="5"/>
      <c r="AD344" s="5"/>
      <c r="AE344" s="5"/>
      <c r="AF344" s="5"/>
      <c r="AG344" s="5"/>
      <c r="AH344" s="5"/>
      <c r="AI344" s="5"/>
    </row>
    <row r="345" spans="1:6" ht="15">
      <c r="A345" s="32"/>
      <c r="B345" s="33"/>
      <c r="C345" s="33"/>
      <c r="D345" s="29">
        <v>12.8</v>
      </c>
      <c r="F345" s="28"/>
    </row>
    <row r="346" spans="1:35" ht="15.75">
      <c r="A346" s="34"/>
      <c r="B346" s="15"/>
      <c r="C346" s="44">
        <f>C347</f>
        <v>0</v>
      </c>
      <c r="D346" s="36">
        <v>12.9</v>
      </c>
      <c r="E346" s="15"/>
      <c r="F346" s="30"/>
      <c r="G346" s="16"/>
      <c r="H346" s="15" t="str">
        <f>CONCATENATE(E347," ",F347,", ",G347,", ",IF(R347=R$3,C346,C347*2)," "," Km")</f>
        <v> , , 0  Km</v>
      </c>
      <c r="I346" s="17"/>
      <c r="J346" s="18"/>
      <c r="K346" s="18"/>
      <c r="L346" s="16"/>
      <c r="M346" s="16"/>
      <c r="N346" s="16"/>
      <c r="O346" s="16"/>
      <c r="P346" s="18"/>
      <c r="Q346" s="16"/>
      <c r="R346" s="16"/>
      <c r="S346" s="16"/>
      <c r="T346" s="16"/>
      <c r="U346" s="18"/>
      <c r="V346" s="16"/>
      <c r="W346" s="35">
        <f>IF(A346=1,0,V346-V345+W345)</f>
        <v>0</v>
      </c>
      <c r="X346" s="18"/>
      <c r="Y346" s="5"/>
      <c r="Z346" s="5"/>
      <c r="AA346" s="5"/>
      <c r="AB346" s="5"/>
      <c r="AC346" s="5"/>
      <c r="AD346" s="5"/>
      <c r="AE346" s="5"/>
      <c r="AF346" s="5"/>
      <c r="AG346" s="5"/>
      <c r="AH346" s="5"/>
      <c r="AI346" s="5"/>
    </row>
    <row r="347" spans="1:6" ht="15">
      <c r="A347" s="32"/>
      <c r="B347" s="33"/>
      <c r="C347" s="33"/>
      <c r="D347" s="29">
        <v>13.8</v>
      </c>
      <c r="F347" s="28"/>
    </row>
    <row r="348" spans="1:35" ht="15.75">
      <c r="A348" s="34"/>
      <c r="B348" s="15"/>
      <c r="C348" s="44">
        <f>C349</f>
        <v>0</v>
      </c>
      <c r="D348" s="36">
        <v>13.9</v>
      </c>
      <c r="E348" s="15"/>
      <c r="F348" s="30"/>
      <c r="G348" s="16"/>
      <c r="H348" s="15" t="str">
        <f>CONCATENATE(E349," ",F349,", ",G349,", ",IF(R349=R$3,C348,C349*2)," "," Km")</f>
        <v> , , 0  Km</v>
      </c>
      <c r="I348" s="17"/>
      <c r="J348" s="18"/>
      <c r="K348" s="18"/>
      <c r="L348" s="16"/>
      <c r="M348" s="16"/>
      <c r="N348" s="16"/>
      <c r="O348" s="16"/>
      <c r="P348" s="18"/>
      <c r="Q348" s="16"/>
      <c r="R348" s="16"/>
      <c r="S348" s="16"/>
      <c r="T348" s="16"/>
      <c r="U348" s="18"/>
      <c r="V348" s="16"/>
      <c r="W348" s="35">
        <f>IF(A348=1,0,V348-V347+W347)</f>
        <v>0</v>
      </c>
      <c r="X348" s="18"/>
      <c r="Y348" s="5"/>
      <c r="Z348" s="5"/>
      <c r="AA348" s="5"/>
      <c r="AB348" s="5"/>
      <c r="AC348" s="5"/>
      <c r="AD348" s="5"/>
      <c r="AE348" s="5"/>
      <c r="AF348" s="5"/>
      <c r="AG348" s="5"/>
      <c r="AH348" s="5"/>
      <c r="AI348" s="5"/>
    </row>
    <row r="349" spans="1:6" ht="15">
      <c r="A349" s="32"/>
      <c r="B349" s="33"/>
      <c r="C349" s="33"/>
      <c r="D349" s="29">
        <v>14.8</v>
      </c>
      <c r="F349" s="28"/>
    </row>
    <row r="350" spans="1:35" ht="15.75">
      <c r="A350" s="34"/>
      <c r="B350" s="15"/>
      <c r="C350" s="44">
        <f>C351</f>
        <v>0</v>
      </c>
      <c r="D350" s="36">
        <v>14.9</v>
      </c>
      <c r="E350" s="15"/>
      <c r="F350" s="30"/>
      <c r="G350" s="16"/>
      <c r="H350" s="15" t="str">
        <f>CONCATENATE(E351," ",F351,", ",G351,", ",IF(R351=R$3,C350,C351*2)," "," Km")</f>
        <v> , , 0  Km</v>
      </c>
      <c r="I350" s="17"/>
      <c r="J350" s="18"/>
      <c r="K350" s="18"/>
      <c r="L350" s="16"/>
      <c r="M350" s="16"/>
      <c r="N350" s="16"/>
      <c r="O350" s="16"/>
      <c r="P350" s="18"/>
      <c r="Q350" s="16"/>
      <c r="R350" s="16"/>
      <c r="S350" s="16"/>
      <c r="T350" s="16"/>
      <c r="U350" s="18"/>
      <c r="V350" s="16"/>
      <c r="W350" s="35">
        <f>IF(A350=1,0,V350-V349+W349)</f>
        <v>0</v>
      </c>
      <c r="X350" s="18"/>
      <c r="Y350" s="5"/>
      <c r="Z350" s="5"/>
      <c r="AA350" s="5"/>
      <c r="AB350" s="5"/>
      <c r="AC350" s="5"/>
      <c r="AD350" s="5"/>
      <c r="AE350" s="5"/>
      <c r="AF350" s="5"/>
      <c r="AG350" s="5"/>
      <c r="AH350" s="5"/>
      <c r="AI350" s="5"/>
    </row>
    <row r="351" spans="1:6" ht="15">
      <c r="A351" s="32"/>
      <c r="B351" s="33"/>
      <c r="C351" s="33"/>
      <c r="D351" s="29">
        <v>15.8</v>
      </c>
      <c r="F351" s="28"/>
    </row>
    <row r="352" spans="1:35" ht="15.75">
      <c r="A352" s="34"/>
      <c r="B352" s="15"/>
      <c r="C352" s="44">
        <f>C353</f>
        <v>0</v>
      </c>
      <c r="D352" s="36">
        <v>15.9</v>
      </c>
      <c r="E352" s="15"/>
      <c r="F352" s="30"/>
      <c r="G352" s="16"/>
      <c r="H352" s="15" t="str">
        <f>CONCATENATE(E353," ",F353,", ",G353,", ",IF(R353=R$3,C352,C353*2)," "," Km")</f>
        <v> , , 0  Km</v>
      </c>
      <c r="I352" s="17"/>
      <c r="J352" s="18"/>
      <c r="K352" s="18"/>
      <c r="L352" s="16"/>
      <c r="M352" s="16"/>
      <c r="N352" s="16"/>
      <c r="O352" s="16"/>
      <c r="P352" s="18"/>
      <c r="Q352" s="16"/>
      <c r="R352" s="16"/>
      <c r="S352" s="16"/>
      <c r="T352" s="16"/>
      <c r="U352" s="18"/>
      <c r="V352" s="16"/>
      <c r="W352" s="35">
        <f>IF(A352=1,0,V352-V351+W351)</f>
        <v>0</v>
      </c>
      <c r="X352" s="18"/>
      <c r="Y352" s="5"/>
      <c r="Z352" s="5"/>
      <c r="AA352" s="5"/>
      <c r="AB352" s="5"/>
      <c r="AC352" s="5"/>
      <c r="AD352" s="5"/>
      <c r="AE352" s="5"/>
      <c r="AF352" s="5"/>
      <c r="AG352" s="5"/>
      <c r="AH352" s="5"/>
      <c r="AI352" s="5"/>
    </row>
    <row r="353" spans="1:6" ht="15">
      <c r="A353" s="32"/>
      <c r="B353" s="33"/>
      <c r="C353" s="33"/>
      <c r="D353" s="29">
        <v>16.8</v>
      </c>
      <c r="F353" s="28"/>
    </row>
    <row r="354" spans="1:35" ht="15.75">
      <c r="A354" s="34"/>
      <c r="B354" s="15"/>
      <c r="C354" s="44">
        <f>C355</f>
        <v>0</v>
      </c>
      <c r="D354" s="36">
        <v>16.9</v>
      </c>
      <c r="E354" s="15"/>
      <c r="F354" s="30"/>
      <c r="G354" s="16"/>
      <c r="H354" s="15" t="str">
        <f>CONCATENATE(E355," ",F355,", ",G355,", ",IF(R355=R$3,C354,C355*2)," "," Km")</f>
        <v> , , 0  Km</v>
      </c>
      <c r="I354" s="17"/>
      <c r="J354" s="18"/>
      <c r="K354" s="18"/>
      <c r="L354" s="16"/>
      <c r="M354" s="16"/>
      <c r="N354" s="16"/>
      <c r="O354" s="16"/>
      <c r="P354" s="18"/>
      <c r="Q354" s="16"/>
      <c r="R354" s="16"/>
      <c r="S354" s="16"/>
      <c r="T354" s="16"/>
      <c r="U354" s="18"/>
      <c r="V354" s="16"/>
      <c r="W354" s="35">
        <f>IF(A354=1,0,V354-V353+W353)</f>
        <v>0</v>
      </c>
      <c r="X354" s="18"/>
      <c r="Y354" s="5"/>
      <c r="Z354" s="5"/>
      <c r="AA354" s="5"/>
      <c r="AB354" s="5"/>
      <c r="AC354" s="5"/>
      <c r="AD354" s="5"/>
      <c r="AE354" s="5"/>
      <c r="AF354" s="5"/>
      <c r="AG354" s="5"/>
      <c r="AH354" s="5"/>
      <c r="AI354" s="5"/>
    </row>
    <row r="355" spans="1:6" ht="15">
      <c r="A355" s="32"/>
      <c r="B355" s="33"/>
      <c r="C355" s="33"/>
      <c r="D355" s="29">
        <v>17.8</v>
      </c>
      <c r="F355" s="28"/>
    </row>
    <row r="356" spans="1:35" ht="15.75">
      <c r="A356" s="34"/>
      <c r="B356" s="15"/>
      <c r="C356" s="44">
        <f>C357</f>
        <v>0</v>
      </c>
      <c r="D356" s="36">
        <v>17.9</v>
      </c>
      <c r="E356" s="15"/>
      <c r="F356" s="30"/>
      <c r="G356" s="16"/>
      <c r="H356" s="15" t="str">
        <f>CONCATENATE(E357," ",F357,", ",G357,", ",IF(R357=R$3,C356,C357*2)," "," Km")</f>
        <v> , , 0  Km</v>
      </c>
      <c r="I356" s="17"/>
      <c r="J356" s="18"/>
      <c r="K356" s="18"/>
      <c r="L356" s="16"/>
      <c r="M356" s="16"/>
      <c r="N356" s="16"/>
      <c r="O356" s="16"/>
      <c r="P356" s="18"/>
      <c r="Q356" s="16"/>
      <c r="R356" s="16"/>
      <c r="S356" s="16"/>
      <c r="T356" s="16"/>
      <c r="U356" s="18"/>
      <c r="V356" s="16"/>
      <c r="W356" s="35">
        <f>IF(A356=1,0,V356-V355+W355)</f>
        <v>0</v>
      </c>
      <c r="X356" s="18"/>
      <c r="Y356" s="5"/>
      <c r="Z356" s="5"/>
      <c r="AA356" s="5"/>
      <c r="AB356" s="5"/>
      <c r="AC356" s="5"/>
      <c r="AD356" s="5"/>
      <c r="AE356" s="5"/>
      <c r="AF356" s="5"/>
      <c r="AG356" s="5"/>
      <c r="AH356" s="5"/>
      <c r="AI356" s="5"/>
    </row>
    <row r="357" spans="1:6" ht="15">
      <c r="A357" s="32"/>
      <c r="B357" s="33"/>
      <c r="C357" s="33"/>
      <c r="D357" s="29">
        <v>18.8</v>
      </c>
      <c r="F357" s="28"/>
    </row>
    <row r="358" spans="1:35" ht="15.75">
      <c r="A358" s="34"/>
      <c r="B358" s="15"/>
      <c r="C358" s="44">
        <f>C359</f>
        <v>0</v>
      </c>
      <c r="D358" s="36">
        <v>18.9</v>
      </c>
      <c r="E358" s="15"/>
      <c r="F358" s="30"/>
      <c r="G358" s="16"/>
      <c r="H358" s="15" t="str">
        <f>CONCATENATE(E359," ",F359,", ",G359,", ",IF(R359=R$3,C358,C359*2)," "," Km")</f>
        <v> , , 0  Km</v>
      </c>
      <c r="I358" s="17"/>
      <c r="J358" s="18"/>
      <c r="K358" s="18"/>
      <c r="L358" s="16"/>
      <c r="M358" s="16"/>
      <c r="N358" s="16"/>
      <c r="O358" s="16"/>
      <c r="P358" s="18"/>
      <c r="Q358" s="16"/>
      <c r="R358" s="16"/>
      <c r="S358" s="16"/>
      <c r="T358" s="16"/>
      <c r="U358" s="18"/>
      <c r="V358" s="16"/>
      <c r="W358" s="35">
        <f>IF(A358=1,0,V358-V357+W357)</f>
        <v>0</v>
      </c>
      <c r="X358" s="18"/>
      <c r="Y358" s="5"/>
      <c r="Z358" s="5"/>
      <c r="AA358" s="5"/>
      <c r="AB358" s="5"/>
      <c r="AC358" s="5"/>
      <c r="AD358" s="5"/>
      <c r="AE358" s="5"/>
      <c r="AF358" s="5"/>
      <c r="AG358" s="5"/>
      <c r="AH358" s="5"/>
      <c r="AI358" s="5"/>
    </row>
    <row r="359" spans="1:6" ht="15">
      <c r="A359" s="32"/>
      <c r="B359" s="33"/>
      <c r="C359" s="33"/>
      <c r="D359" s="29">
        <v>19.8</v>
      </c>
      <c r="F359" s="28"/>
    </row>
    <row r="360" spans="1:35" ht="15.75">
      <c r="A360" s="34"/>
      <c r="B360" s="15"/>
      <c r="C360" s="44">
        <f>C361</f>
        <v>0</v>
      </c>
      <c r="D360" s="36">
        <v>19.9</v>
      </c>
      <c r="E360" s="15"/>
      <c r="F360" s="30"/>
      <c r="G360" s="16"/>
      <c r="H360" s="15" t="str">
        <f>CONCATENATE(E361," ",F361,", ",G361,", ",IF(R361=R$3,C360,C361*2)," "," Km")</f>
        <v> , , 0  Km</v>
      </c>
      <c r="I360" s="17"/>
      <c r="J360" s="18"/>
      <c r="K360" s="18"/>
      <c r="L360" s="16"/>
      <c r="M360" s="16"/>
      <c r="N360" s="16"/>
      <c r="O360" s="16"/>
      <c r="P360" s="18"/>
      <c r="Q360" s="16"/>
      <c r="R360" s="16"/>
      <c r="S360" s="16"/>
      <c r="T360" s="16"/>
      <c r="U360" s="18"/>
      <c r="V360" s="16"/>
      <c r="W360" s="35">
        <f>IF(A360=1,0,V360-V359+W359)</f>
        <v>0</v>
      </c>
      <c r="X360" s="18"/>
      <c r="Y360" s="5"/>
      <c r="Z360" s="5"/>
      <c r="AA360" s="5"/>
      <c r="AB360" s="5"/>
      <c r="AC360" s="5"/>
      <c r="AD360" s="5"/>
      <c r="AE360" s="5"/>
      <c r="AF360" s="5"/>
      <c r="AG360" s="5"/>
      <c r="AH360" s="5"/>
      <c r="AI360" s="5"/>
    </row>
    <row r="361" spans="1:6" ht="15">
      <c r="A361" s="32"/>
      <c r="B361" s="33"/>
      <c r="C361" s="33"/>
      <c r="D361" s="29">
        <v>20.8</v>
      </c>
      <c r="F361" s="28"/>
    </row>
    <row r="362" spans="1:35" ht="15.75">
      <c r="A362" s="34"/>
      <c r="B362" s="15"/>
      <c r="C362" s="44">
        <f>C363</f>
        <v>0</v>
      </c>
      <c r="D362" s="36">
        <v>20.9</v>
      </c>
      <c r="E362" s="15"/>
      <c r="F362" s="30"/>
      <c r="G362" s="16"/>
      <c r="H362" s="15" t="str">
        <f>CONCATENATE(E363," ",F363,", ",G363,", ",IF(R363=R$3,C362,C363*2)," "," Km")</f>
        <v> , , 0  Km</v>
      </c>
      <c r="I362" s="17"/>
      <c r="J362" s="18"/>
      <c r="K362" s="18"/>
      <c r="L362" s="16"/>
      <c r="M362" s="16"/>
      <c r="N362" s="16"/>
      <c r="O362" s="16"/>
      <c r="P362" s="18"/>
      <c r="Q362" s="16"/>
      <c r="R362" s="16"/>
      <c r="S362" s="16"/>
      <c r="T362" s="16"/>
      <c r="U362" s="18"/>
      <c r="V362" s="16"/>
      <c r="W362" s="35">
        <f>IF(A362=1,0,V362-V361+W361)</f>
        <v>0</v>
      </c>
      <c r="X362" s="18"/>
      <c r="Y362" s="5"/>
      <c r="Z362" s="5"/>
      <c r="AA362" s="5"/>
      <c r="AB362" s="5"/>
      <c r="AC362" s="5"/>
      <c r="AD362" s="5"/>
      <c r="AE362" s="5"/>
      <c r="AF362" s="5"/>
      <c r="AG362" s="5"/>
      <c r="AH362" s="5"/>
      <c r="AI362" s="5"/>
    </row>
    <row r="363" spans="1:6" ht="15">
      <c r="A363" s="32"/>
      <c r="B363" s="33"/>
      <c r="C363" s="33"/>
      <c r="D363" s="29">
        <v>21.8</v>
      </c>
      <c r="F363" s="28"/>
    </row>
    <row r="364" spans="1:35" ht="15.75">
      <c r="A364" s="34"/>
      <c r="B364" s="15"/>
      <c r="C364" s="44">
        <f>C365</f>
        <v>0</v>
      </c>
      <c r="D364" s="36">
        <v>21.9</v>
      </c>
      <c r="E364" s="15"/>
      <c r="F364" s="30"/>
      <c r="G364" s="16"/>
      <c r="H364" s="15" t="str">
        <f>CONCATENATE(E365," ",F365,", ",G365,", ",IF(R365=R$3,C364,C365*2)," "," Km")</f>
        <v> , , 0  Km</v>
      </c>
      <c r="I364" s="17"/>
      <c r="J364" s="18"/>
      <c r="K364" s="18"/>
      <c r="L364" s="16"/>
      <c r="M364" s="16"/>
      <c r="N364" s="16"/>
      <c r="O364" s="16"/>
      <c r="P364" s="18"/>
      <c r="Q364" s="16"/>
      <c r="R364" s="16"/>
      <c r="S364" s="16"/>
      <c r="T364" s="16"/>
      <c r="U364" s="18"/>
      <c r="V364" s="16"/>
      <c r="W364" s="35">
        <f>IF(A364=1,0,V364-V363+W363)</f>
        <v>0</v>
      </c>
      <c r="X364" s="18"/>
      <c r="Y364" s="5"/>
      <c r="Z364" s="5"/>
      <c r="AA364" s="5"/>
      <c r="AB364" s="5"/>
      <c r="AC364" s="5"/>
      <c r="AD364" s="5"/>
      <c r="AE364" s="5"/>
      <c r="AF364" s="5"/>
      <c r="AG364" s="5"/>
      <c r="AH364" s="5"/>
      <c r="AI364" s="5"/>
    </row>
    <row r="365" spans="1:6" ht="15">
      <c r="A365" s="32"/>
      <c r="B365" s="33"/>
      <c r="C365" s="33"/>
      <c r="D365" s="29">
        <v>22.8</v>
      </c>
      <c r="F365" s="28"/>
    </row>
    <row r="366" spans="1:35" ht="15.75">
      <c r="A366" s="34"/>
      <c r="B366" s="15"/>
      <c r="C366" s="44">
        <f>C367</f>
        <v>0</v>
      </c>
      <c r="D366" s="36">
        <v>22.9</v>
      </c>
      <c r="E366" s="15"/>
      <c r="F366" s="30"/>
      <c r="G366" s="16"/>
      <c r="H366" s="15" t="str">
        <f>CONCATENATE(E367," ",F367,", ",G367,", ",IF(R367=R$3,C366,C367*2)," "," Km")</f>
        <v> , , 0  Km</v>
      </c>
      <c r="I366" s="17"/>
      <c r="J366" s="18"/>
      <c r="K366" s="18"/>
      <c r="L366" s="16"/>
      <c r="M366" s="16"/>
      <c r="N366" s="16"/>
      <c r="O366" s="16"/>
      <c r="P366" s="18"/>
      <c r="Q366" s="16"/>
      <c r="R366" s="16"/>
      <c r="S366" s="16"/>
      <c r="T366" s="16"/>
      <c r="U366" s="18"/>
      <c r="V366" s="16"/>
      <c r="W366" s="35">
        <f>IF(A366=1,0,V366-V365+W365)</f>
        <v>0</v>
      </c>
      <c r="X366" s="18"/>
      <c r="Y366" s="5"/>
      <c r="Z366" s="5"/>
      <c r="AA366" s="5"/>
      <c r="AB366" s="5"/>
      <c r="AC366" s="5"/>
      <c r="AD366" s="5"/>
      <c r="AE366" s="5"/>
      <c r="AF366" s="5"/>
      <c r="AG366" s="5"/>
      <c r="AH366" s="5"/>
      <c r="AI366" s="5"/>
    </row>
    <row r="367" spans="1:6" ht="15">
      <c r="A367" s="32"/>
      <c r="B367" s="33"/>
      <c r="C367" s="33"/>
      <c r="D367" s="29">
        <v>23.8</v>
      </c>
      <c r="F367" s="28"/>
    </row>
    <row r="368" spans="1:35" ht="15.75">
      <c r="A368" s="34"/>
      <c r="B368" s="15"/>
      <c r="C368" s="44">
        <f>C369</f>
        <v>0</v>
      </c>
      <c r="D368" s="36">
        <v>23.9</v>
      </c>
      <c r="E368" s="15"/>
      <c r="F368" s="30"/>
      <c r="G368" s="16"/>
      <c r="H368" s="15" t="str">
        <f>CONCATENATE(E369," ",F369,", ",G369,", ",IF(R369=R$3,C368,C369*2)," "," Km")</f>
        <v> , , 0  Km</v>
      </c>
      <c r="I368" s="17"/>
      <c r="J368" s="18"/>
      <c r="K368" s="18"/>
      <c r="L368" s="16"/>
      <c r="M368" s="16"/>
      <c r="N368" s="16"/>
      <c r="O368" s="16"/>
      <c r="P368" s="18"/>
      <c r="Q368" s="16"/>
      <c r="R368" s="16"/>
      <c r="S368" s="16"/>
      <c r="T368" s="16"/>
      <c r="U368" s="18"/>
      <c r="V368" s="16"/>
      <c r="W368" s="35">
        <f>IF(A368=1,0,V368-V367+W367)</f>
        <v>0</v>
      </c>
      <c r="X368" s="18"/>
      <c r="Y368" s="5"/>
      <c r="Z368" s="5"/>
      <c r="AA368" s="5"/>
      <c r="AB368" s="5"/>
      <c r="AC368" s="5"/>
      <c r="AD368" s="5"/>
      <c r="AE368" s="5"/>
      <c r="AF368" s="5"/>
      <c r="AG368" s="5"/>
      <c r="AH368" s="5"/>
      <c r="AI368" s="5"/>
    </row>
    <row r="369" spans="1:6" ht="15">
      <c r="A369" s="32"/>
      <c r="B369" s="33"/>
      <c r="C369" s="33"/>
      <c r="D369" s="29">
        <v>24.8</v>
      </c>
      <c r="F369" s="28"/>
    </row>
    <row r="370" spans="1:35" ht="15.75">
      <c r="A370" s="34"/>
      <c r="B370" s="15"/>
      <c r="C370" s="44">
        <f>C371</f>
        <v>0</v>
      </c>
      <c r="D370" s="36">
        <v>24.9</v>
      </c>
      <c r="E370" s="15"/>
      <c r="F370" s="30"/>
      <c r="G370" s="16"/>
      <c r="H370" s="15" t="str">
        <f>CONCATENATE(E371," ",F371,", ",G371,", ",IF(R371=R$3,C370,C371*2)," "," Km")</f>
        <v> , , 0  Km</v>
      </c>
      <c r="I370" s="17"/>
      <c r="J370" s="18"/>
      <c r="K370" s="18"/>
      <c r="L370" s="16"/>
      <c r="M370" s="16"/>
      <c r="N370" s="16"/>
      <c r="O370" s="16"/>
      <c r="P370" s="18"/>
      <c r="Q370" s="16"/>
      <c r="R370" s="16"/>
      <c r="S370" s="16"/>
      <c r="T370" s="16"/>
      <c r="U370" s="18"/>
      <c r="V370" s="16"/>
      <c r="W370" s="35">
        <f>IF(A370=1,0,V370-V369+W369)</f>
        <v>0</v>
      </c>
      <c r="X370" s="18"/>
      <c r="Y370" s="5"/>
      <c r="Z370" s="5"/>
      <c r="AA370" s="5"/>
      <c r="AB370" s="5"/>
      <c r="AC370" s="5"/>
      <c r="AD370" s="5"/>
      <c r="AE370" s="5"/>
      <c r="AF370" s="5"/>
      <c r="AG370" s="5"/>
      <c r="AH370" s="5"/>
      <c r="AI370" s="5"/>
    </row>
    <row r="371" spans="1:6" ht="15">
      <c r="A371" s="32"/>
      <c r="B371" s="33"/>
      <c r="C371" s="33"/>
      <c r="D371" s="29">
        <v>25.8</v>
      </c>
      <c r="F371" s="28"/>
    </row>
    <row r="372" spans="1:35" ht="15.75">
      <c r="A372" s="34"/>
      <c r="B372" s="15"/>
      <c r="C372" s="44">
        <f>C373</f>
        <v>0</v>
      </c>
      <c r="D372" s="36">
        <v>25.9</v>
      </c>
      <c r="E372" s="15"/>
      <c r="F372" s="30"/>
      <c r="G372" s="16"/>
      <c r="H372" s="15" t="str">
        <f>CONCATENATE(E373," ",F373,", ",G373,", ",IF(R373=R$3,C372,C373*2)," "," Km")</f>
        <v> , , 0  Km</v>
      </c>
      <c r="I372" s="17"/>
      <c r="J372" s="18"/>
      <c r="K372" s="18"/>
      <c r="L372" s="16"/>
      <c r="M372" s="16"/>
      <c r="N372" s="16"/>
      <c r="O372" s="16"/>
      <c r="P372" s="18"/>
      <c r="Q372" s="16"/>
      <c r="R372" s="16"/>
      <c r="S372" s="16"/>
      <c r="T372" s="16"/>
      <c r="U372" s="18"/>
      <c r="V372" s="16"/>
      <c r="W372" s="35">
        <f>IF(A372=1,0,V372-V371+W371)</f>
        <v>0</v>
      </c>
      <c r="X372" s="18"/>
      <c r="Y372" s="5"/>
      <c r="Z372" s="5"/>
      <c r="AA372" s="5"/>
      <c r="AB372" s="5"/>
      <c r="AC372" s="5"/>
      <c r="AD372" s="5"/>
      <c r="AE372" s="5"/>
      <c r="AF372" s="5"/>
      <c r="AG372" s="5"/>
      <c r="AH372" s="5"/>
      <c r="AI372" s="5"/>
    </row>
    <row r="373" spans="1:6" ht="15">
      <c r="A373" s="32"/>
      <c r="B373" s="33"/>
      <c r="C373" s="33"/>
      <c r="D373" s="29">
        <v>26.8</v>
      </c>
      <c r="F373" s="28"/>
    </row>
    <row r="374" spans="1:35" ht="15.75">
      <c r="A374" s="34"/>
      <c r="B374" s="15"/>
      <c r="C374" s="44">
        <f>C375</f>
        <v>0</v>
      </c>
      <c r="D374" s="36">
        <v>26.9</v>
      </c>
      <c r="E374" s="15"/>
      <c r="F374" s="30"/>
      <c r="G374" s="16"/>
      <c r="H374" s="15" t="str">
        <f>CONCATENATE(E375," ",F375,", ",G375,", ",IF(R375=R$3,C374,C375*2)," "," Km")</f>
        <v> , , 0  Km</v>
      </c>
      <c r="I374" s="17"/>
      <c r="J374" s="18"/>
      <c r="K374" s="18"/>
      <c r="L374" s="16"/>
      <c r="M374" s="16"/>
      <c r="N374" s="16"/>
      <c r="O374" s="16"/>
      <c r="P374" s="18"/>
      <c r="Q374" s="16"/>
      <c r="R374" s="16"/>
      <c r="S374" s="16"/>
      <c r="T374" s="16"/>
      <c r="U374" s="18"/>
      <c r="V374" s="16"/>
      <c r="W374" s="35">
        <f>IF(A374=1,0,V374-V373+W373)</f>
        <v>0</v>
      </c>
      <c r="X374" s="18"/>
      <c r="Y374" s="5"/>
      <c r="Z374" s="5"/>
      <c r="AA374" s="5"/>
      <c r="AB374" s="5"/>
      <c r="AC374" s="5"/>
      <c r="AD374" s="5"/>
      <c r="AE374" s="5"/>
      <c r="AF374" s="5"/>
      <c r="AG374" s="5"/>
      <c r="AH374" s="5"/>
      <c r="AI374" s="5"/>
    </row>
    <row r="375" spans="1:6" ht="15">
      <c r="A375" s="32"/>
      <c r="B375" s="33"/>
      <c r="C375" s="33"/>
      <c r="D375" s="29">
        <v>27.8</v>
      </c>
      <c r="F375" s="28"/>
    </row>
    <row r="376" spans="1:35" ht="15.75">
      <c r="A376" s="34"/>
      <c r="B376" s="15"/>
      <c r="C376" s="44">
        <f>C377</f>
        <v>0</v>
      </c>
      <c r="D376" s="36">
        <v>27.9</v>
      </c>
      <c r="E376" s="15"/>
      <c r="F376" s="30"/>
      <c r="G376" s="16"/>
      <c r="H376" s="15" t="str">
        <f>CONCATENATE(E377," ",F377,", ",G377,", ",IF(R377=R$3,C376,C377*2)," "," Km")</f>
        <v> , , 0  Km</v>
      </c>
      <c r="I376" s="17"/>
      <c r="J376" s="18"/>
      <c r="K376" s="18"/>
      <c r="L376" s="16"/>
      <c r="M376" s="16"/>
      <c r="N376" s="16"/>
      <c r="O376" s="16"/>
      <c r="P376" s="18"/>
      <c r="Q376" s="16"/>
      <c r="R376" s="16"/>
      <c r="S376" s="16"/>
      <c r="T376" s="16"/>
      <c r="U376" s="18"/>
      <c r="V376" s="16"/>
      <c r="W376" s="35">
        <f>IF(A376=1,0,V376-V375+W375)</f>
        <v>0</v>
      </c>
      <c r="X376" s="18"/>
      <c r="Y376" s="5"/>
      <c r="Z376" s="5"/>
      <c r="AA376" s="5"/>
      <c r="AB376" s="5"/>
      <c r="AC376" s="5"/>
      <c r="AD376" s="5"/>
      <c r="AE376" s="5"/>
      <c r="AF376" s="5"/>
      <c r="AG376" s="5"/>
      <c r="AH376" s="5"/>
      <c r="AI376" s="5"/>
    </row>
    <row r="377" spans="1:6" ht="15">
      <c r="A377" s="32"/>
      <c r="B377" s="33"/>
      <c r="C377" s="33"/>
      <c r="D377" s="29">
        <v>28.8</v>
      </c>
      <c r="F377" s="28"/>
    </row>
    <row r="378" spans="1:35" ht="15.75">
      <c r="A378" s="34"/>
      <c r="B378" s="15"/>
      <c r="C378" s="44">
        <f>C379</f>
        <v>0</v>
      </c>
      <c r="D378" s="36">
        <v>28.9</v>
      </c>
      <c r="E378" s="15"/>
      <c r="F378" s="30"/>
      <c r="G378" s="16"/>
      <c r="H378" s="15" t="str">
        <f>CONCATENATE(E379," ",F379,", ",G379,", ",IF(R379=R$3,C378,C379*2)," "," Km")</f>
        <v> , , 0  Km</v>
      </c>
      <c r="I378" s="17"/>
      <c r="J378" s="18"/>
      <c r="K378" s="18"/>
      <c r="L378" s="16"/>
      <c r="M378" s="16"/>
      <c r="N378" s="16"/>
      <c r="O378" s="16"/>
      <c r="P378" s="18"/>
      <c r="Q378" s="16"/>
      <c r="R378" s="16"/>
      <c r="S378" s="16"/>
      <c r="T378" s="16"/>
      <c r="U378" s="18"/>
      <c r="V378" s="16"/>
      <c r="W378" s="35">
        <f>IF(A378=1,0,V378-V377+W377)</f>
        <v>0</v>
      </c>
      <c r="X378" s="18"/>
      <c r="Y378" s="5"/>
      <c r="Z378" s="5"/>
      <c r="AA378" s="5"/>
      <c r="AB378" s="5"/>
      <c r="AC378" s="5"/>
      <c r="AD378" s="5"/>
      <c r="AE378" s="5"/>
      <c r="AF378" s="5"/>
      <c r="AG378" s="5"/>
      <c r="AH378" s="5"/>
      <c r="AI378" s="5"/>
    </row>
    <row r="379" spans="1:6" ht="15">
      <c r="A379" s="32"/>
      <c r="B379" s="33"/>
      <c r="C379" s="33"/>
      <c r="D379" s="29">
        <v>29.8</v>
      </c>
      <c r="F379" s="28"/>
    </row>
    <row r="380" spans="1:35" ht="15.75">
      <c r="A380" s="34"/>
      <c r="B380" s="15"/>
      <c r="C380" s="44">
        <f>C381</f>
        <v>0</v>
      </c>
      <c r="D380" s="36">
        <v>29.9</v>
      </c>
      <c r="E380" s="15"/>
      <c r="F380" s="30"/>
      <c r="G380" s="16"/>
      <c r="H380" s="15" t="str">
        <f>CONCATENATE(E381," ",F381,", ",G381,", ",IF(R381=R$3,C380,C381*2)," "," Km")</f>
        <v> , , 0  Km</v>
      </c>
      <c r="I380" s="17"/>
      <c r="J380" s="18"/>
      <c r="K380" s="18"/>
      <c r="L380" s="16"/>
      <c r="M380" s="16"/>
      <c r="N380" s="16"/>
      <c r="O380" s="16"/>
      <c r="P380" s="18"/>
      <c r="Q380" s="16"/>
      <c r="R380" s="16"/>
      <c r="S380" s="16"/>
      <c r="T380" s="16"/>
      <c r="U380" s="18"/>
      <c r="V380" s="16"/>
      <c r="W380" s="35">
        <f>IF(A380=1,0,V380-V379+W379)</f>
        <v>0</v>
      </c>
      <c r="X380" s="18"/>
      <c r="Y380" s="5"/>
      <c r="Z380" s="5"/>
      <c r="AA380" s="5"/>
      <c r="AB380" s="5"/>
      <c r="AC380" s="5"/>
      <c r="AD380" s="5"/>
      <c r="AE380" s="5"/>
      <c r="AF380" s="5"/>
      <c r="AG380" s="5"/>
      <c r="AH380" s="5"/>
      <c r="AI380" s="5"/>
    </row>
    <row r="381" spans="1:6" ht="15">
      <c r="A381" s="32"/>
      <c r="B381" s="33"/>
      <c r="C381" s="33"/>
      <c r="D381" s="29">
        <v>30.8</v>
      </c>
      <c r="F381" s="28"/>
    </row>
    <row r="382" spans="1:35" ht="15.75">
      <c r="A382" s="34"/>
      <c r="B382" s="15"/>
      <c r="C382" s="44">
        <f>C383</f>
        <v>0</v>
      </c>
      <c r="D382" s="36">
        <v>30.9</v>
      </c>
      <c r="E382" s="15"/>
      <c r="F382" s="30"/>
      <c r="G382" s="16"/>
      <c r="H382" s="15" t="str">
        <f>CONCATENATE(E383," ",F383,", ",G383,", ",IF(R383=R$3,C382,C383*2)," "," Km")</f>
        <v> , , 0  Km</v>
      </c>
      <c r="I382" s="17"/>
      <c r="J382" s="18"/>
      <c r="K382" s="18"/>
      <c r="L382" s="16"/>
      <c r="M382" s="16"/>
      <c r="N382" s="16"/>
      <c r="O382" s="16"/>
      <c r="P382" s="18"/>
      <c r="Q382" s="16"/>
      <c r="R382" s="16"/>
      <c r="S382" s="16"/>
      <c r="T382" s="16"/>
      <c r="U382" s="18"/>
      <c r="V382" s="16"/>
      <c r="W382" s="35">
        <f>IF(A382=1,0,V382-V381+W381)</f>
        <v>0</v>
      </c>
      <c r="X382" s="18"/>
      <c r="Y382" s="5"/>
      <c r="Z382" s="5"/>
      <c r="AA382" s="5"/>
      <c r="AB382" s="5"/>
      <c r="AC382" s="5"/>
      <c r="AD382" s="5"/>
      <c r="AE382" s="5"/>
      <c r="AF382" s="5"/>
      <c r="AG382" s="5"/>
      <c r="AH382" s="5"/>
      <c r="AI382" s="5"/>
    </row>
    <row r="383" spans="1:6" ht="15">
      <c r="A383" s="32"/>
      <c r="B383" s="33"/>
      <c r="C383" s="33"/>
      <c r="D383" s="29">
        <v>31.8</v>
      </c>
      <c r="F383" s="28"/>
    </row>
    <row r="384" spans="1:35" ht="15.75">
      <c r="A384" s="34"/>
      <c r="B384" s="15"/>
      <c r="C384" s="44">
        <f>C385</f>
        <v>0</v>
      </c>
      <c r="D384" s="36">
        <v>31.9</v>
      </c>
      <c r="E384" s="15"/>
      <c r="F384" s="30"/>
      <c r="G384" s="16"/>
      <c r="H384" s="15" t="str">
        <f>CONCATENATE(E385," ",F385,", ",G385,", ",IF(R385=R$3,C384,C385*2)," "," Km")</f>
        <v> , , 0  Km</v>
      </c>
      <c r="I384" s="17"/>
      <c r="J384" s="18"/>
      <c r="K384" s="18"/>
      <c r="L384" s="16"/>
      <c r="M384" s="16"/>
      <c r="N384" s="16"/>
      <c r="O384" s="16"/>
      <c r="P384" s="18"/>
      <c r="Q384" s="16"/>
      <c r="R384" s="16"/>
      <c r="S384" s="16"/>
      <c r="T384" s="16"/>
      <c r="U384" s="18"/>
      <c r="V384" s="16"/>
      <c r="W384" s="35">
        <f>IF(A384=1,0,V384-V383+W383)</f>
        <v>0</v>
      </c>
      <c r="X384" s="18"/>
      <c r="Y384" s="5"/>
      <c r="Z384" s="5"/>
      <c r="AA384" s="5"/>
      <c r="AB384" s="5"/>
      <c r="AC384" s="5"/>
      <c r="AD384" s="5"/>
      <c r="AE384" s="5"/>
      <c r="AF384" s="5"/>
      <c r="AG384" s="5"/>
      <c r="AH384" s="5"/>
      <c r="AI384" s="5"/>
    </row>
    <row r="385" spans="1:6" ht="15">
      <c r="A385" s="32"/>
      <c r="B385" s="33"/>
      <c r="C385" s="33"/>
      <c r="D385" s="29">
        <v>32.8</v>
      </c>
      <c r="F385" s="28"/>
    </row>
    <row r="386" spans="1:35" ht="15.75">
      <c r="A386" s="34"/>
      <c r="B386" s="15"/>
      <c r="C386" s="44">
        <f>C387</f>
        <v>0</v>
      </c>
      <c r="D386" s="36">
        <v>32.9</v>
      </c>
      <c r="E386" s="15"/>
      <c r="F386" s="30"/>
      <c r="G386" s="16"/>
      <c r="H386" s="15" t="str">
        <f>CONCATENATE(E387," ",F387,", ",G387,", ",IF(R387=R$3,C386,C387*2)," "," Km")</f>
        <v> , , 0  Km</v>
      </c>
      <c r="I386" s="17"/>
      <c r="J386" s="18"/>
      <c r="K386" s="18"/>
      <c r="L386" s="16"/>
      <c r="M386" s="16"/>
      <c r="N386" s="16"/>
      <c r="O386" s="16"/>
      <c r="P386" s="18"/>
      <c r="Q386" s="16"/>
      <c r="R386" s="16"/>
      <c r="S386" s="16"/>
      <c r="T386" s="16"/>
      <c r="U386" s="18"/>
      <c r="V386" s="16"/>
      <c r="W386" s="35">
        <f>IF(A386=1,0,V386-V385+W385)</f>
        <v>0</v>
      </c>
      <c r="X386" s="18"/>
      <c r="Y386" s="5"/>
      <c r="Z386" s="5"/>
      <c r="AA386" s="5"/>
      <c r="AB386" s="5"/>
      <c r="AC386" s="5"/>
      <c r="AD386" s="5"/>
      <c r="AE386" s="5"/>
      <c r="AF386" s="5"/>
      <c r="AG386" s="5"/>
      <c r="AH386" s="5"/>
      <c r="AI386" s="5"/>
    </row>
    <row r="387" spans="1:6" ht="15">
      <c r="A387" s="32"/>
      <c r="B387" s="33"/>
      <c r="C387" s="33"/>
      <c r="D387" s="29">
        <v>33.8</v>
      </c>
      <c r="F387" s="28"/>
    </row>
    <row r="388" spans="1:35" ht="15.75">
      <c r="A388" s="34"/>
      <c r="B388" s="15"/>
      <c r="C388" s="44">
        <f>C389</f>
        <v>0</v>
      </c>
      <c r="D388" s="36">
        <v>33.9</v>
      </c>
      <c r="E388" s="15"/>
      <c r="F388" s="30"/>
      <c r="G388" s="16"/>
      <c r="H388" s="15" t="str">
        <f>CONCATENATE(E389," ",F389,", ",G389,", ",IF(R389=R$3,C388,C389*2)," "," Km")</f>
        <v> , , 0  Km</v>
      </c>
      <c r="I388" s="17"/>
      <c r="J388" s="18"/>
      <c r="K388" s="18"/>
      <c r="L388" s="16"/>
      <c r="M388" s="16"/>
      <c r="N388" s="16"/>
      <c r="O388" s="16"/>
      <c r="P388" s="18"/>
      <c r="Q388" s="16"/>
      <c r="R388" s="16"/>
      <c r="S388" s="16"/>
      <c r="T388" s="16"/>
      <c r="U388" s="18"/>
      <c r="V388" s="16"/>
      <c r="W388" s="35">
        <f>IF(A388=1,0,V388-V387+W387)</f>
        <v>0</v>
      </c>
      <c r="X388" s="18"/>
      <c r="Y388" s="5"/>
      <c r="Z388" s="5"/>
      <c r="AA388" s="5"/>
      <c r="AB388" s="5"/>
      <c r="AC388" s="5"/>
      <c r="AD388" s="5"/>
      <c r="AE388" s="5"/>
      <c r="AF388" s="5"/>
      <c r="AG388" s="5"/>
      <c r="AH388" s="5"/>
      <c r="AI388" s="5"/>
    </row>
  </sheetData>
  <sheetProtection/>
  <dataValidations count="6">
    <dataValidation type="list" allowBlank="1" showInputMessage="1" showErrorMessage="1" promptTitle="Senior eller Junior" errorTitle="Skriv kun" error="Senior eller Junior" sqref="G219:G269 G8:G150 G389:G410 G300:G320">
      <formula1>$G$270:$G$271</formula1>
    </dataValidation>
    <dataValidation type="list" allowBlank="1" showInputMessage="1" showErrorMessage="1" promptTitle="Skriv A, B eller C" errorTitle="Skriv kun" error="A&#10;B eller &#10;C" sqref="F219:F269 F8:F150 F389:F410 F300:F320">
      <formula1>$F$270:$F$272</formula1>
    </dataValidation>
    <dataValidation type="list" allowBlank="1" showInputMessage="1" showErrorMessage="1" promptTitle="Velg fra list" errorTitle="Velg fra liste" sqref="E389:E410 E219:E269">
      <formula1>$E$270:$E$290</formula1>
    </dataValidation>
    <dataValidation type="list" allowBlank="1" promptTitle="Velg fra list" errorTitle="Velg fra liste" sqref="E300:E320 E8:E150">
      <formula1>$E$270:$E$290</formula1>
    </dataValidation>
    <dataValidation type="decimal" allowBlank="1" showErrorMessage="1" errorTitle="Skriv kun desimaltall" error="Skriv kun heltall og desimaltall" sqref="C300:C320 C388 C386 C384 C382 C380 C378 C376 C374 C372 C370 C368 C366 C364 C362 C360 C358 C356 C354 C352 C350 C348 C346 C344 C342 C340 C338 C336 C334 C332 C330 C328 C326 C324 C322 C218 C216 C214 C212 C210 C208 C206 C204 C202 C200 C198 C196 C194 C192 C190 C188 C186 C184 C182 C180 C178 C176 C174 C172 C170 C168 C166 C164 C162 C160 C158 C156 C154 C152 C8:D8 C9:C150">
      <formula1>1</formula1>
      <formula2>1200</formula2>
    </dataValidation>
    <dataValidation allowBlank="1" showInputMessage="1" showErrorMessage="1" sqref="H9:K9"/>
  </dataValidations>
  <printOptions/>
  <pageMargins left="0.7086614173228347" right="0.7086614173228347" top="1.35" bottom="0.7874015748031497" header="0.17" footer="0.31496062992125984"/>
  <pageSetup fitToHeight="10" fitToWidth="1" horizontalDpi="90" verticalDpi="90" orientation="portrait" paperSize="9" scale="70" r:id="rId5"/>
  <headerFooter>
    <oddHeader>&amp;R&amp;G</oddHeader>
    <oddFooter>&amp;CSide &amp;P av &amp;N&amp;RNSHK &amp;D</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Ark2"/>
  <dimension ref="A1:F30"/>
  <sheetViews>
    <sheetView zoomScalePageLayoutView="0" workbookViewId="0" topLeftCell="A1">
      <selection activeCell="K11" sqref="K11"/>
    </sheetView>
  </sheetViews>
  <sheetFormatPr defaultColWidth="11.421875" defaultRowHeight="15"/>
  <cols>
    <col min="6" max="6" width="12.00390625" style="0" customWidth="1"/>
  </cols>
  <sheetData>
    <row r="1" ht="15">
      <c r="A1" s="1" t="s">
        <v>10</v>
      </c>
    </row>
    <row r="3" ht="15">
      <c r="A3" t="s">
        <v>2</v>
      </c>
    </row>
    <row r="4" ht="15">
      <c r="A4" t="s">
        <v>3</v>
      </c>
    </row>
    <row r="5" ht="15">
      <c r="A5" t="s">
        <v>4</v>
      </c>
    </row>
    <row r="6" ht="15">
      <c r="A6" t="s">
        <v>3</v>
      </c>
    </row>
    <row r="7" ht="15">
      <c r="A7" t="s">
        <v>5</v>
      </c>
    </row>
    <row r="8" ht="15">
      <c r="A8" t="s">
        <v>3</v>
      </c>
    </row>
    <row r="9" ht="15">
      <c r="A9" t="s">
        <v>6</v>
      </c>
    </row>
    <row r="11" ht="15">
      <c r="A11" s="1" t="s">
        <v>7</v>
      </c>
    </row>
    <row r="13" spans="1:6" ht="15">
      <c r="A13" s="47" t="s">
        <v>9</v>
      </c>
      <c r="B13" s="47"/>
      <c r="C13" s="47"/>
      <c r="D13" s="47"/>
      <c r="E13" s="47"/>
      <c r="F13" s="47"/>
    </row>
    <row r="14" spans="1:6" ht="15">
      <c r="A14" s="47"/>
      <c r="B14" s="47"/>
      <c r="C14" s="47"/>
      <c r="D14" s="47"/>
      <c r="E14" s="47"/>
      <c r="F14" s="47"/>
    </row>
    <row r="15" spans="1:6" ht="15">
      <c r="A15" s="47"/>
      <c r="B15" s="47"/>
      <c r="C15" s="47"/>
      <c r="D15" s="47"/>
      <c r="E15" s="47"/>
      <c r="F15" s="47"/>
    </row>
    <row r="16" spans="1:6" ht="15">
      <c r="A16" s="47"/>
      <c r="B16" s="47"/>
      <c r="C16" s="47"/>
      <c r="D16" s="47"/>
      <c r="E16" s="47"/>
      <c r="F16" s="47"/>
    </row>
    <row r="17" spans="1:6" ht="15">
      <c r="A17" s="47"/>
      <c r="B17" s="47"/>
      <c r="C17" s="47"/>
      <c r="D17" s="47"/>
      <c r="E17" s="47"/>
      <c r="F17" s="47"/>
    </row>
    <row r="18" spans="1:6" ht="5.25" customHeight="1">
      <c r="A18" s="47"/>
      <c r="B18" s="47"/>
      <c r="C18" s="47"/>
      <c r="D18" s="47"/>
      <c r="E18" s="47"/>
      <c r="F18" s="47"/>
    </row>
    <row r="19" spans="1:6" ht="5.25" customHeight="1">
      <c r="A19" s="47"/>
      <c r="B19" s="47"/>
      <c r="C19" s="47"/>
      <c r="D19" s="47"/>
      <c r="E19" s="47"/>
      <c r="F19" s="47"/>
    </row>
    <row r="20" spans="1:6" ht="5.25" customHeight="1">
      <c r="A20" s="47"/>
      <c r="B20" s="47"/>
      <c r="C20" s="47"/>
      <c r="D20" s="47"/>
      <c r="E20" s="47"/>
      <c r="F20" s="47"/>
    </row>
    <row r="21" spans="1:6" ht="5.25" customHeight="1">
      <c r="A21" s="47"/>
      <c r="B21" s="47"/>
      <c r="C21" s="47"/>
      <c r="D21" s="47"/>
      <c r="E21" s="47"/>
      <c r="F21" s="47"/>
    </row>
    <row r="22" spans="1:6" ht="15">
      <c r="A22" s="47" t="s">
        <v>8</v>
      </c>
      <c r="B22" s="47"/>
      <c r="C22" s="47"/>
      <c r="D22" s="47"/>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47"/>
      <c r="B26" s="47"/>
      <c r="C26" s="47"/>
      <c r="D26" s="47"/>
      <c r="E26" s="47"/>
      <c r="F26" s="47"/>
    </row>
    <row r="27" spans="1:6" ht="15">
      <c r="A27" s="47"/>
      <c r="B27" s="47"/>
      <c r="C27" s="47"/>
      <c r="D27" s="47"/>
      <c r="E27" s="47"/>
      <c r="F27" s="47"/>
    </row>
    <row r="28" spans="1:6" ht="15">
      <c r="A28" s="47"/>
      <c r="B28" s="47"/>
      <c r="C28" s="47"/>
      <c r="D28" s="47"/>
      <c r="E28" s="47"/>
      <c r="F28" s="47"/>
    </row>
    <row r="29" spans="1:6" ht="15">
      <c r="A29" s="47"/>
      <c r="B29" s="47"/>
      <c r="C29" s="47"/>
      <c r="D29" s="47"/>
      <c r="E29" s="47"/>
      <c r="F29" s="47"/>
    </row>
    <row r="30" spans="1:6" ht="15">
      <c r="A30" s="47"/>
      <c r="B30" s="47"/>
      <c r="C30" s="47"/>
      <c r="D30" s="47"/>
      <c r="E30" s="47"/>
      <c r="F30" s="47"/>
    </row>
  </sheetData>
  <sheetProtection/>
  <mergeCells count="2">
    <mergeCell ref="A13:F21"/>
    <mergeCell ref="A22:F30"/>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Ark3"/>
  <dimension ref="A1:B23"/>
  <sheetViews>
    <sheetView zoomScalePageLayoutView="0" workbookViewId="0" topLeftCell="A1">
      <selection activeCell="B21" sqref="B21"/>
    </sheetView>
  </sheetViews>
  <sheetFormatPr defaultColWidth="11.421875" defaultRowHeight="15"/>
  <sheetData>
    <row r="1" ht="21">
      <c r="A1" s="2" t="s">
        <v>87</v>
      </c>
    </row>
    <row r="2" ht="18.75">
      <c r="A2" s="38" t="s">
        <v>79</v>
      </c>
    </row>
    <row r="3" ht="18.75">
      <c r="A3" s="38" t="s">
        <v>68</v>
      </c>
    </row>
    <row r="4" spans="1:2" ht="15">
      <c r="A4" s="39">
        <v>0.4166666666666667</v>
      </c>
      <c r="B4" t="s">
        <v>69</v>
      </c>
    </row>
    <row r="5" spans="1:2" ht="15">
      <c r="A5" s="39">
        <v>0.41944444444444445</v>
      </c>
      <c r="B5" t="s">
        <v>70</v>
      </c>
    </row>
    <row r="6" spans="1:2" ht="15">
      <c r="A6" s="39">
        <v>0.425</v>
      </c>
      <c r="B6" t="s">
        <v>71</v>
      </c>
    </row>
    <row r="8" ht="18.75">
      <c r="A8" s="38" t="s">
        <v>72</v>
      </c>
    </row>
    <row r="9" spans="1:2" ht="15">
      <c r="A9" s="39">
        <v>0.43402777777777773</v>
      </c>
      <c r="B9" t="s">
        <v>69</v>
      </c>
    </row>
    <row r="10" spans="1:2" ht="15">
      <c r="A10" s="39">
        <v>0.4375</v>
      </c>
      <c r="B10" t="s">
        <v>70</v>
      </c>
    </row>
    <row r="11" ht="18.75">
      <c r="A11" s="38" t="s">
        <v>73</v>
      </c>
    </row>
    <row r="12" spans="1:2" ht="15">
      <c r="A12" s="39">
        <v>0.44027777777777777</v>
      </c>
      <c r="B12" t="s">
        <v>71</v>
      </c>
    </row>
    <row r="13" spans="1:2" ht="15">
      <c r="A13" s="39">
        <v>0.4444444444444444</v>
      </c>
      <c r="B13" t="s">
        <v>74</v>
      </c>
    </row>
    <row r="14" spans="1:2" ht="15">
      <c r="A14" s="39">
        <v>0.4486111111111111</v>
      </c>
      <c r="B14" t="s">
        <v>78</v>
      </c>
    </row>
    <row r="15" ht="18.75">
      <c r="A15" s="38" t="s">
        <v>75</v>
      </c>
    </row>
    <row r="16" spans="1:2" ht="15">
      <c r="A16" s="39">
        <v>0.4861111111111111</v>
      </c>
      <c r="B16" t="s">
        <v>76</v>
      </c>
    </row>
    <row r="17" spans="1:2" ht="15">
      <c r="A17" s="39">
        <v>0.4930555555555556</v>
      </c>
      <c r="B17" t="s">
        <v>77</v>
      </c>
    </row>
    <row r="19" ht="18.75">
      <c r="A19" s="38" t="s">
        <v>82</v>
      </c>
    </row>
    <row r="20" spans="1:2" ht="15">
      <c r="A20" s="39">
        <v>0.5833333333333334</v>
      </c>
      <c r="B20" t="s">
        <v>106</v>
      </c>
    </row>
    <row r="22" ht="18.75">
      <c r="A22" s="38" t="s">
        <v>80</v>
      </c>
    </row>
    <row r="23" spans="1:2" ht="15">
      <c r="A23" s="39">
        <v>0.5208333333333334</v>
      </c>
      <c r="B23" t="s">
        <v>81</v>
      </c>
    </row>
  </sheetData>
  <sheetProtection/>
  <printOptions/>
  <pageMargins left="1.18" right="0.7086614173228347" top="1.04" bottom="0.7874015748031497" header="0.31496062992125984" footer="0.31496062992125984"/>
  <pageSetup orientation="portrait" paperSize="9" scale="120" r:id="rId1"/>
</worksheet>
</file>

<file path=xl/worksheets/sheet4.xml><?xml version="1.0" encoding="utf-8"?>
<worksheet xmlns="http://schemas.openxmlformats.org/spreadsheetml/2006/main" xmlns:r="http://schemas.openxmlformats.org/officeDocument/2006/relationships">
  <sheetPr codeName="Ark6"/>
  <dimension ref="A1:B8"/>
  <sheetViews>
    <sheetView zoomScalePageLayoutView="0" workbookViewId="0" topLeftCell="A1">
      <selection activeCell="E7" sqref="E7"/>
    </sheetView>
  </sheetViews>
  <sheetFormatPr defaultColWidth="11.421875" defaultRowHeight="15"/>
  <sheetData>
    <row r="1" ht="26.25">
      <c r="A1" s="42" t="s">
        <v>102</v>
      </c>
    </row>
    <row r="2" ht="21">
      <c r="A2" s="2" t="s">
        <v>103</v>
      </c>
    </row>
    <row r="3" spans="1:2" ht="18.75">
      <c r="A3" s="41">
        <v>0.4583333333333333</v>
      </c>
      <c r="B3" s="38" t="s">
        <v>69</v>
      </c>
    </row>
    <row r="4" spans="1:2" ht="18.75">
      <c r="A4" s="41">
        <v>0.4618055555555556</v>
      </c>
      <c r="B4" s="38" t="s">
        <v>70</v>
      </c>
    </row>
    <row r="5" spans="1:2" ht="18.75">
      <c r="A5" s="41">
        <v>0.47222222222222227</v>
      </c>
      <c r="B5" s="38" t="s">
        <v>71</v>
      </c>
    </row>
    <row r="6" spans="1:2" ht="18.75">
      <c r="A6" s="41">
        <v>0.4791666666666667</v>
      </c>
      <c r="B6" s="38" t="s">
        <v>74</v>
      </c>
    </row>
    <row r="7" spans="1:2" ht="18.75">
      <c r="A7" s="41">
        <v>0.4861111111111111</v>
      </c>
      <c r="B7" s="38" t="s">
        <v>104</v>
      </c>
    </row>
    <row r="8" spans="1:2" ht="18.75">
      <c r="A8" s="41">
        <v>0.4930555555555556</v>
      </c>
      <c r="B8" s="38" t="s">
        <v>105</v>
      </c>
    </row>
  </sheetData>
  <sheetProtection/>
  <printOptions/>
  <pageMargins left="1.18" right="0.7086614173228347" top="1.04" bottom="0.7874015748031497" header="0.31496062992125984" footer="0.31496062992125984"/>
  <pageSetup orientation="portrait" paperSize="9" scale="120" r:id="rId1"/>
</worksheet>
</file>

<file path=xl/worksheets/sheet5.xml><?xml version="1.0" encoding="utf-8"?>
<worksheet xmlns="http://schemas.openxmlformats.org/spreadsheetml/2006/main" xmlns:r="http://schemas.openxmlformats.org/officeDocument/2006/relationships">
  <sheetPr codeName="Ark4"/>
  <dimension ref="A1:C28"/>
  <sheetViews>
    <sheetView zoomScalePageLayoutView="0" workbookViewId="0" topLeftCell="A7">
      <selection activeCell="A26" sqref="A26"/>
    </sheetView>
  </sheetViews>
  <sheetFormatPr defaultColWidth="11.421875" defaultRowHeight="15"/>
  <cols>
    <col min="2" max="2" width="18.7109375" style="0" customWidth="1"/>
  </cols>
  <sheetData>
    <row r="1" ht="21">
      <c r="A1" s="2" t="s">
        <v>86</v>
      </c>
    </row>
    <row r="2" ht="18.75">
      <c r="A2" s="38" t="s">
        <v>83</v>
      </c>
    </row>
    <row r="3" ht="18.75">
      <c r="A3" s="38" t="s">
        <v>84</v>
      </c>
    </row>
    <row r="4" spans="1:3" ht="15">
      <c r="A4" s="39">
        <v>0.5</v>
      </c>
      <c r="B4" t="s">
        <v>70</v>
      </c>
      <c r="C4" t="s">
        <v>16</v>
      </c>
    </row>
    <row r="5" spans="1:3" ht="15">
      <c r="A5" s="39">
        <v>0.5069444444444444</v>
      </c>
      <c r="B5" t="s">
        <v>70</v>
      </c>
      <c r="C5" t="s">
        <v>18</v>
      </c>
    </row>
    <row r="6" spans="1:3" ht="15">
      <c r="A6" s="39">
        <v>0.5104166666666666</v>
      </c>
      <c r="B6" t="s">
        <v>70</v>
      </c>
      <c r="C6" t="s">
        <v>17</v>
      </c>
    </row>
    <row r="7" spans="1:3" ht="15">
      <c r="A7" s="39">
        <v>0.513888888888889</v>
      </c>
      <c r="B7" t="s">
        <v>71</v>
      </c>
      <c r="C7" t="s">
        <v>16</v>
      </c>
    </row>
    <row r="8" spans="1:3" ht="15">
      <c r="A8" s="39">
        <v>0.5180555555555556</v>
      </c>
      <c r="B8" t="s">
        <v>71</v>
      </c>
      <c r="C8" t="s">
        <v>18</v>
      </c>
    </row>
    <row r="9" spans="1:3" ht="15">
      <c r="A9" s="39">
        <v>0.5208333333333334</v>
      </c>
      <c r="B9" t="s">
        <v>71</v>
      </c>
      <c r="C9" t="s">
        <v>17</v>
      </c>
    </row>
    <row r="10" ht="18.75">
      <c r="A10" s="38" t="s">
        <v>85</v>
      </c>
    </row>
    <row r="11" spans="1:3" ht="15">
      <c r="A11" s="39">
        <v>0.53125</v>
      </c>
      <c r="B11" t="s">
        <v>74</v>
      </c>
      <c r="C11" t="s">
        <v>16</v>
      </c>
    </row>
    <row r="12" spans="1:3" ht="15">
      <c r="A12" s="39">
        <v>0.5381944444444444</v>
      </c>
      <c r="B12" t="s">
        <v>74</v>
      </c>
      <c r="C12" t="s">
        <v>18</v>
      </c>
    </row>
    <row r="13" spans="1:3" ht="15">
      <c r="A13" s="39">
        <v>0.5416666666666666</v>
      </c>
      <c r="B13" t="s">
        <v>74</v>
      </c>
      <c r="C13" t="s">
        <v>17</v>
      </c>
    </row>
    <row r="14" spans="1:3" ht="15">
      <c r="A14" s="39">
        <v>0.5520833333333334</v>
      </c>
      <c r="B14" t="s">
        <v>74</v>
      </c>
      <c r="C14" t="s">
        <v>89</v>
      </c>
    </row>
    <row r="15" ht="18.75">
      <c r="A15" s="38" t="s">
        <v>88</v>
      </c>
    </row>
    <row r="16" spans="1:3" ht="15">
      <c r="A16" s="39">
        <v>0.5625</v>
      </c>
      <c r="B16" t="s">
        <v>90</v>
      </c>
      <c r="C16" t="s">
        <v>16</v>
      </c>
    </row>
    <row r="17" spans="1:3" ht="15">
      <c r="A17" s="39">
        <v>0.5694444444444444</v>
      </c>
      <c r="B17" t="s">
        <v>90</v>
      </c>
      <c r="C17" t="s">
        <v>18</v>
      </c>
    </row>
    <row r="18" spans="1:3" ht="15">
      <c r="A18" s="39">
        <v>0.576388888888889</v>
      </c>
      <c r="B18" t="s">
        <v>90</v>
      </c>
      <c r="C18" t="s">
        <v>17</v>
      </c>
    </row>
    <row r="19" ht="18.75">
      <c r="A19" s="38" t="s">
        <v>88</v>
      </c>
    </row>
    <row r="20" spans="1:3" ht="15">
      <c r="A20" s="39">
        <v>0.5625</v>
      </c>
      <c r="B20" t="s">
        <v>90</v>
      </c>
      <c r="C20" t="s">
        <v>16</v>
      </c>
    </row>
    <row r="21" spans="1:3" ht="15">
      <c r="A21" s="39">
        <v>0.5694444444444444</v>
      </c>
      <c r="B21" t="s">
        <v>90</v>
      </c>
      <c r="C21" t="s">
        <v>18</v>
      </c>
    </row>
    <row r="22" spans="1:3" ht="15">
      <c r="A22" s="39">
        <v>0.576388888888889</v>
      </c>
      <c r="B22" t="s">
        <v>90</v>
      </c>
      <c r="C22" t="s">
        <v>17</v>
      </c>
    </row>
    <row r="23" ht="18.75">
      <c r="A23" s="38" t="s">
        <v>94</v>
      </c>
    </row>
    <row r="24" spans="1:2" ht="15">
      <c r="A24" s="39">
        <v>0.59375</v>
      </c>
      <c r="B24" t="s">
        <v>95</v>
      </c>
    </row>
    <row r="25" ht="18.75">
      <c r="A25" s="38" t="s">
        <v>96</v>
      </c>
    </row>
    <row r="26" spans="1:3" ht="15">
      <c r="A26" s="39">
        <v>0.6041666666666666</v>
      </c>
      <c r="B26" t="s">
        <v>91</v>
      </c>
      <c r="C26" t="s">
        <v>89</v>
      </c>
    </row>
    <row r="27" spans="1:3" ht="15">
      <c r="A27" s="39">
        <v>0.611111111111111</v>
      </c>
      <c r="B27" t="s">
        <v>93</v>
      </c>
      <c r="C27" t="s">
        <v>89</v>
      </c>
    </row>
    <row r="28" spans="1:3" ht="15">
      <c r="A28" s="39">
        <v>0.6180555555555556</v>
      </c>
      <c r="B28" t="s">
        <v>92</v>
      </c>
      <c r="C28" t="s">
        <v>89</v>
      </c>
    </row>
  </sheetData>
  <sheetProtection/>
  <printOptions/>
  <pageMargins left="1.18" right="0.7086614173228347" top="1.04" bottom="0.7874015748031497" header="0.31496062992125984" footer="0.31496062992125984"/>
  <pageSetup orientation="portrait" paperSize="9" scale="120" r:id="rId1"/>
</worksheet>
</file>

<file path=xl/worksheets/sheet6.xml><?xml version="1.0" encoding="utf-8"?>
<worksheet xmlns="http://schemas.openxmlformats.org/spreadsheetml/2006/main" xmlns:r="http://schemas.openxmlformats.org/officeDocument/2006/relationships">
  <sheetPr codeName="Ark5"/>
  <dimension ref="A1:I15"/>
  <sheetViews>
    <sheetView zoomScalePageLayoutView="0" workbookViewId="0" topLeftCell="A1">
      <selection activeCell="B20" sqref="B20"/>
    </sheetView>
  </sheetViews>
  <sheetFormatPr defaultColWidth="11.421875" defaultRowHeight="15"/>
  <cols>
    <col min="2" max="2" width="18.7109375" style="0" customWidth="1"/>
    <col min="4" max="4" width="13.421875" style="0" customWidth="1"/>
  </cols>
  <sheetData>
    <row r="1" spans="1:9" ht="21">
      <c r="A1" s="2" t="s">
        <v>97</v>
      </c>
      <c r="I1" s="39">
        <v>0.001388888888888889</v>
      </c>
    </row>
    <row r="2" ht="18.75">
      <c r="A2" s="38" t="s">
        <v>83</v>
      </c>
    </row>
    <row r="3" spans="1:4" ht="15">
      <c r="A3" s="39">
        <v>0.625</v>
      </c>
      <c r="B3" t="s">
        <v>70</v>
      </c>
      <c r="C3" t="s">
        <v>16</v>
      </c>
      <c r="D3" s="48" t="s">
        <v>99</v>
      </c>
    </row>
    <row r="4" spans="1:4" ht="15">
      <c r="A4" s="39">
        <f>SUM(A3+(I$1*2))</f>
        <v>0.6277777777777778</v>
      </c>
      <c r="B4" t="s">
        <v>70</v>
      </c>
      <c r="C4" t="s">
        <v>18</v>
      </c>
      <c r="D4" s="49"/>
    </row>
    <row r="5" spans="1:4" ht="15">
      <c r="A5" s="39">
        <f>SUM(A4+(I$1*5))</f>
        <v>0.6347222222222222</v>
      </c>
      <c r="B5" t="s">
        <v>70</v>
      </c>
      <c r="C5" t="s">
        <v>17</v>
      </c>
      <c r="D5" s="50"/>
    </row>
    <row r="6" spans="1:4" ht="15">
      <c r="A6" s="39">
        <f>SUM(A5+(I$1*20))</f>
        <v>0.6625</v>
      </c>
      <c r="B6" t="s">
        <v>71</v>
      </c>
      <c r="C6" t="s">
        <v>16</v>
      </c>
      <c r="D6" s="48" t="s">
        <v>99</v>
      </c>
    </row>
    <row r="7" spans="1:4" ht="15">
      <c r="A7" s="39">
        <f>SUM(A6+(I$1*4))</f>
        <v>0.6680555555555555</v>
      </c>
      <c r="B7" t="s">
        <v>71</v>
      </c>
      <c r="C7" t="s">
        <v>18</v>
      </c>
      <c r="D7" s="49"/>
    </row>
    <row r="8" spans="1:4" ht="15">
      <c r="A8" s="39">
        <f>SUM(A7+(I$1*4))</f>
        <v>0.673611111111111</v>
      </c>
      <c r="B8" t="s">
        <v>71</v>
      </c>
      <c r="C8" t="s">
        <v>17</v>
      </c>
      <c r="D8" s="50"/>
    </row>
    <row r="9" spans="1:4" ht="15">
      <c r="A9" s="39">
        <f>SUM(A8+(I$1*20))</f>
        <v>0.7013888888888888</v>
      </c>
      <c r="B9" t="s">
        <v>74</v>
      </c>
      <c r="C9" t="s">
        <v>16</v>
      </c>
      <c r="D9" s="48" t="s">
        <v>100</v>
      </c>
    </row>
    <row r="10" spans="1:4" ht="15">
      <c r="A10" s="39">
        <f>SUM(A9+(I$1*2))</f>
        <v>0.7041666666666666</v>
      </c>
      <c r="B10" t="s">
        <v>74</v>
      </c>
      <c r="C10" t="s">
        <v>18</v>
      </c>
      <c r="D10" s="49"/>
    </row>
    <row r="11" spans="1:4" ht="15">
      <c r="A11" s="39">
        <f>SUM(A10+(I$1*2))</f>
        <v>0.7069444444444444</v>
      </c>
      <c r="B11" t="s">
        <v>74</v>
      </c>
      <c r="C11" t="s">
        <v>17</v>
      </c>
      <c r="D11" s="49"/>
    </row>
    <row r="12" spans="1:4" ht="15">
      <c r="A12" s="39">
        <f>SUM(A11+(I$1*2))</f>
        <v>0.7097222222222221</v>
      </c>
      <c r="B12" t="s">
        <v>98</v>
      </c>
      <c r="C12" t="s">
        <v>89</v>
      </c>
      <c r="D12" s="50"/>
    </row>
    <row r="13" spans="1:4" ht="15">
      <c r="A13" s="39">
        <f>SUM(A12+(I$1*20))</f>
        <v>0.7374999999999999</v>
      </c>
      <c r="B13" t="s">
        <v>90</v>
      </c>
      <c r="C13" t="s">
        <v>16</v>
      </c>
      <c r="D13" s="48" t="s">
        <v>101</v>
      </c>
    </row>
    <row r="14" spans="1:4" ht="15">
      <c r="A14" s="39">
        <f>SUM(A13+(I$1*2))</f>
        <v>0.7402777777777777</v>
      </c>
      <c r="B14" t="s">
        <v>90</v>
      </c>
      <c r="C14" t="s">
        <v>18</v>
      </c>
      <c r="D14" s="50"/>
    </row>
    <row r="15" spans="1:4" ht="15">
      <c r="A15" s="39">
        <f>SUM(A14+(I$1*20))</f>
        <v>0.7680555555555555</v>
      </c>
      <c r="B15" t="s">
        <v>90</v>
      </c>
      <c r="C15" t="s">
        <v>17</v>
      </c>
      <c r="D15" s="40" t="s">
        <v>101</v>
      </c>
    </row>
  </sheetData>
  <sheetProtection/>
  <mergeCells count="4">
    <mergeCell ref="D3:D5"/>
    <mergeCell ref="D6:D8"/>
    <mergeCell ref="D9:D12"/>
    <mergeCell ref="D13:D14"/>
  </mergeCells>
  <printOptions/>
  <pageMargins left="1.18" right="0.7086614173228347" top="1.04" bottom="0.7874015748031497" header="0.31496062992125984" footer="0.31496062992125984"/>
  <pageSetup orientation="portrait"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Blingsdalen</dc:creator>
  <cp:keywords/>
  <dc:description/>
  <cp:lastModifiedBy>Johnny Blingsdalen</cp:lastModifiedBy>
  <cp:lastPrinted>2014-05-11T17:24:34Z</cp:lastPrinted>
  <dcterms:created xsi:type="dcterms:W3CDTF">2013-01-14T11:11:36Z</dcterms:created>
  <dcterms:modified xsi:type="dcterms:W3CDTF">2014-05-11T17:25:23Z</dcterms:modified>
  <cp:category/>
  <cp:version/>
  <cp:contentType/>
  <cp:contentStatus/>
</cp:coreProperties>
</file>